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944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3" i="80" l="1"/>
  <c r="R73" i="80"/>
  <c r="T72" i="80"/>
  <c r="R72" i="80"/>
  <c r="T71" i="80"/>
  <c r="R71" i="80"/>
  <c r="T70" i="80"/>
  <c r="R70" i="80"/>
  <c r="T69" i="80"/>
  <c r="R69" i="80"/>
  <c r="T68" i="80"/>
  <c r="R68" i="80"/>
  <c r="T67" i="80"/>
  <c r="R67" i="80"/>
  <c r="T66" i="80"/>
  <c r="T65" i="80"/>
  <c r="R65" i="80"/>
  <c r="T64" i="80"/>
  <c r="R64" i="80"/>
  <c r="T63" i="80"/>
  <c r="T61" i="80"/>
  <c r="T60" i="80"/>
  <c r="R60" i="80"/>
  <c r="T58" i="80"/>
  <c r="R58" i="80"/>
  <c r="T57" i="80"/>
  <c r="R57" i="80"/>
  <c r="T56" i="80"/>
  <c r="T55" i="80"/>
  <c r="R55" i="80"/>
  <c r="T54" i="80"/>
  <c r="T53" i="80"/>
  <c r="T52" i="80"/>
  <c r="R52" i="80"/>
  <c r="T51" i="80"/>
  <c r="T50" i="80"/>
  <c r="R50" i="80"/>
  <c r="T49" i="80"/>
  <c r="R49" i="80"/>
  <c r="R47" i="80"/>
  <c r="T46" i="80"/>
  <c r="R46" i="80"/>
  <c r="T45" i="80"/>
  <c r="R45" i="80"/>
  <c r="T44" i="80"/>
  <c r="R44" i="80"/>
  <c r="T43" i="80"/>
  <c r="R43" i="80"/>
  <c r="T42" i="80"/>
  <c r="R42" i="80"/>
  <c r="T41" i="80"/>
  <c r="R41" i="80"/>
  <c r="T40" i="80"/>
  <c r="R40" i="80"/>
  <c r="T39" i="80"/>
  <c r="R39" i="80"/>
  <c r="T38" i="80"/>
  <c r="T37" i="80"/>
  <c r="R37" i="80"/>
  <c r="T36" i="80"/>
  <c r="R36" i="80"/>
  <c r="T35" i="80"/>
  <c r="R35" i="80"/>
  <c r="R34" i="80"/>
  <c r="Q33" i="80"/>
  <c r="R32" i="80"/>
  <c r="R31" i="80"/>
  <c r="R28" i="80"/>
  <c r="R25" i="80"/>
  <c r="R24" i="80"/>
  <c r="R22" i="80"/>
  <c r="R21" i="80"/>
  <c r="R20" i="80"/>
  <c r="R18" i="80"/>
  <c r="R17" i="80"/>
  <c r="R16" i="80"/>
  <c r="N34" i="76" l="1"/>
  <c r="N33" i="76"/>
  <c r="N32" i="76"/>
  <c r="N31" i="76"/>
  <c r="N30" i="76"/>
  <c r="N29" i="76"/>
  <c r="N28" i="76"/>
  <c r="N27" i="76"/>
  <c r="N26" i="76"/>
  <c r="N25" i="76"/>
  <c r="N24" i="76"/>
  <c r="N23" i="76"/>
  <c r="N22" i="76"/>
  <c r="N21" i="76"/>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K29" i="76"/>
  <c r="L29" i="76"/>
  <c r="K33" i="76"/>
  <c r="M33" i="76" s="1"/>
  <c r="L33" i="76"/>
  <c r="K30" i="76"/>
  <c r="M30" i="76" s="1"/>
  <c r="L30" i="76"/>
  <c r="K23" i="76"/>
  <c r="M23" i="76" s="1"/>
  <c r="L23" i="76"/>
  <c r="K27" i="76"/>
  <c r="L27" i="76"/>
  <c r="K31" i="76"/>
  <c r="M31" i="76" s="1"/>
  <c r="L31" i="76"/>
  <c r="K24" i="76"/>
  <c r="M24" i="76" s="1"/>
  <c r="L24" i="76"/>
  <c r="K32" i="76"/>
  <c r="M32" i="76" s="1"/>
  <c r="L32" i="76"/>
  <c r="K25" i="76"/>
  <c r="M25" i="76" s="1"/>
  <c r="L25" i="76"/>
  <c r="K26" i="76"/>
  <c r="M26" i="76" s="1"/>
  <c r="L26" i="76"/>
  <c r="M27" i="76"/>
  <c r="M28" i="76"/>
  <c r="M29" i="76"/>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I56" i="80"/>
  <c r="H56" i="80"/>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I28" i="80"/>
  <c r="H28" i="80"/>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D21" i="76"/>
  <c r="J22" i="76"/>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<sst xmlns="http://schemas.openxmlformats.org/spreadsheetml/2006/main" count="1097" uniqueCount="440">
  <si>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</si>
  <si>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</si>
  <si>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</si>
  <si>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</si>
  <si>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</si>
  <si>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</si>
  <si>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</si>
  <si>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</si>
  <si>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</si>
  <si>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</si>
  <si>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</si>
  <si>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</si>
  <si>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</si>
  <si>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</si>
  <si>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</si>
  <si>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</si>
  <si>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</si>
  <si>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</si>
  <si>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</si>
  <si>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</si>
  <si>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</si>
  <si>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</si>
  <si>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</si>
  <si>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</si>
  <si>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</si>
  <si>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</si>
  <si>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</si>
  <si>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</si>
  <si>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</si>
  <si>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</si>
  <si>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</si>
  <si>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</si>
  <si>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</si>
  <si>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</si>
  <si>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</si>
  <si>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</si>
  <si>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</si>
  <si>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</si>
  <si>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</si>
  <si>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</si>
  <si>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</si>
  <si>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</si>
  <si>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</si>
  <si>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</si>
  <si>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</si>
  <si>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</si>
  <si>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</si>
  <si>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</si>
  <si>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</si>
  <si>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</si>
  <si>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</si>
  <si>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</si>
  <si>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</si>
  <si>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</si>
  <si>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</si>
  <si>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</si>
  <si>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</si>
  <si>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</si>
  <si>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</si>
  <si>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</si>
  <si>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</si>
  <si>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</si>
  <si>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</si>
  <si>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</si>
  <si>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</si>
  <si>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</si>
  <si>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</si>
  <si>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</si>
  <si>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</si>
  <si>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</si>
  <si>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</si>
  <si>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</si>
  <si>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</si>
  <si>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</si>
  <si>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</si>
  <si>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</si>
  <si>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</si>
  <si>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</si>
  <si>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</si>
  <si>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</si>
  <si>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</si>
  <si>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</si>
  <si>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</si>
  <si>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</si>
  <si>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</si>
  <si>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</si>
  <si>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</si>
  <si>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</si>
  <si>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</si>
  <si>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</si>
  <si>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</si>
  <si>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</si>
  <si>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</si>
  <si>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</si>
  <si>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</si>
  <si>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</si>
  <si>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</si>
  <si>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</si>
  <si>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</si>
  <si>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</si>
  <si>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</si>
  <si>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</si>
  <si>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</si>
  <si>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</si>
  <si>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</si>
  <si>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</si>
  <si>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</si>
  <si>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</si>
  <si>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</si>
  <si>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</si>
  <si>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</si>
  <si>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</si>
  <si>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</si>
  <si>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</si>
  <si>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</si>
  <si>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</si>
  <si>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</si>
  <si>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</si>
  <si>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</si>
  <si>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</si>
  <si>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</si>
  <si>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</si>
  <si>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</si>
  <si>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</si>
  <si>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</si>
  <si>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</si>
  <si>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</si>
  <si>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</si>
  <si>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</si>
  <si>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</si>
  <si>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</si>
  <si>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</si>
  <si>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</si>
  <si>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</si>
  <si>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</si>
  <si>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</si>
  <si>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</si>
  <si>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</si>
  <si>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</si>
  <si>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</si>
  <si>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</si>
  <si>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</si>
  <si>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</si>
  <si>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</si>
  <si>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</si>
  <si>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</si>
  <si>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</si>
  <si>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</si>
  <si>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</si>
  <si>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</si>
  <si>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</si>
  <si>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</si>
  <si>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</si>
  <si>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</si>
  <si>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</si>
  <si>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</si>
  <si>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</si>
  <si>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</si>
  <si>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</si>
  <si>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</si>
  <si>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</si>
  <si>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</si>
  <si>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</si>
  <si>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</si>
  <si>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</si>
  <si>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</si>
  <si>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</si>
  <si>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</si>
  <si>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</si>
  <si>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</si>
  <si>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</si>
  <si>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</si>
  <si>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</si>
  <si>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</si>
  <si>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</si>
  <si>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</si>
  <si>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</si>
  <si>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</si>
  <si>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</si>
  <si>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</si>
  <si>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</si>
  <si>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</si>
  <si>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</si>
  <si>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</si>
  <si>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</si>
  <si>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</si>
  <si>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</si>
  <si>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</si>
  <si>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</si>
  <si>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</si>
  <si>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</si>
  <si>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</si>
  <si>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</si>
  <si>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</si>
  <si>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</si>
  <si>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</si>
  <si>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</si>
  <si>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</si>
  <si>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</si>
  <si>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</si>
  <si>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</si>
  <si>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</si>
  <si>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</si>
  <si>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</si>
  <si>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</si>
  <si>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</si>
  <si>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</si>
  <si>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</si>
  <si>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</si>
  <si>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</si>
  <si>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</si>
  <si>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</si>
  <si>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</si>
  <si>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</si>
  <si>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</si>
  <si>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</si>
  <si>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</si>
  <si>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</si>
  <si>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</si>
  <si>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</si>
  <si>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</si>
  <si>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</si>
  <si>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</si>
  <si>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</si>
  <si>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</si>
  <si>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</si>
  <si>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</si>
  <si>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</si>
  <si>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</si>
  <si>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</si>
  <si>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</si>
  <si>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</si>
  <si>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</si>
  <si>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</si>
  <si>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</si>
  <si>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</si>
  <si>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</si>
  <si>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</si>
  <si>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</si>
  <si>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</si>
  <si>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</si>
  <si>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</si>
  <si>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</si>
  <si>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</si>
  <si>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</si>
  <si>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</si>
  <si>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</si>
  <si>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</si>
  <si>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</si>
  <si>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</si>
  <si>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</si>
  <si>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</si>
  <si>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</si>
  <si>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</si>
  <si>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</si>
  <si>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</si>
  <si>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</si>
  <si>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</si>
  <si>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</si>
  <si>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</si>
  <si>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</si>
  <si>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</si>
  <si>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</si>
  <si>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</si>
  <si>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</si>
  <si>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</si>
  <si>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</si>
  <si>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</si>
  <si>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</si>
  <si>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</si>
  <si>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</si>
  <si>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</si>
  <si>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</si>
  <si>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</si>
  <si>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</si>
  <si>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</si>
  <si>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</si>
  <si>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</si>
  <si>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</si>
  <si>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</si>
  <si>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</si>
  <si>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</si>
  <si>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</si>
  <si>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</si>
  <si>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</si>
  <si>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</si>
  <si>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</si>
  <si>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</si>
  <si>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</si>
  <si>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</si>
  <si>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</si>
  <si>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</si>
  <si>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</si>
  <si>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</si>
  <si>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</si>
  <si>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</si>
  <si>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</si>
  <si>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</si>
  <si>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</si>
  <si>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</si>
  <si>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</si>
  <si>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</si>
  <si>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</si>
  <si>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</si>
  <si>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</si>
  <si>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</si>
  <si>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</si>
  <si>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</si>
  <si>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</si>
  <si>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</si>
  <si>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</si>
  <si>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</si>
  <si>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</si>
  <si>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</si>
  <si>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</si>
  <si>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</si>
  <si>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</si>
  <si>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</si>
  <si>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</si>
  <si>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</si>
  <si>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</si>
  <si>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</si>
  <si>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</si>
  <si>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</si>
  <si>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</si>
  <si>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</si>
  <si>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</si>
  <si>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</si>
  <si>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</si>
  <si>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</si>
  <si>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</si>
  <si>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</si>
  <si>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</si>
  <si>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</si>
  <si>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</si>
  <si>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</si>
  <si>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</si>
  <si>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</si>
  <si>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</si>
  <si>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</si>
  <si>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</si>
  <si>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</si>
  <si>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</si>
  <si>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</si>
  <si>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</si>
  <si>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</si>
  <si>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</si>
  <si>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</si>
  <si>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</si>
  <si>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</si>
  <si>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</si>
  <si>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</si>
  <si>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</si>
  <si>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</si>
  <si>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</si>
  <si>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</si>
  <si>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</si>
  <si>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</si>
  <si>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</si>
  <si>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</si>
  <si>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</si>
  <si>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</si>
  <si>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</si>
  <si>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</si>
  <si>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</si>
  <si>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</si>
  <si>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</si>
  <si>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</si>
  <si>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</si>
  <si>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</si>
  <si>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</si>
  <si>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</si>
  <si>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</si>
  <si>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</si>
  <si>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</si>
  <si>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</si>
  <si>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</si>
  <si>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</si>
  <si>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</si>
  <si>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</si>
  <si>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</si>
  <si>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</si>
  <si>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</si>
  <si>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</si>
  <si>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</si>
  <si>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</si>
  <si>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</si>
  <si>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</si>
  <si>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</si>
  <si>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</si>
  <si>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</si>
  <si>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</si>
  <si>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</si>
  <si>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</si>
  <si>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</si>
  <si>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</si>
  <si>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</si>
  <si>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</si>
  <si>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</si>
  <si>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</si>
  <si>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</si>
  <si>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</si>
  <si>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</si>
  <si>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</si>
  <si>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</si>
  <si>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</si>
  <si>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</si>
  <si>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</si>
  <si>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</si>
  <si>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</si>
  <si>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</si>
  <si>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</si>
  <si>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</si>
  <si>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</si>
  <si>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</si>
  <si>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</si>
  <si>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</si>
  <si>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</si>
  <si>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</si>
  <si>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</si>
  <si>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</si>
  <si>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</si>
  <si>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</si>
  <si>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</si>
  <si>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</si>
  <si>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</si>
  <si>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</si>
  <si>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</si>
  <si>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</si>
  <si>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</si>
  <si>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</si>
  <si>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</si>
  <si>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</si>
  <si>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</si>
  <si>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</si>
  <si>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</si>
  <si>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だいず(種実）白、担い手</t>
    <rPh sb="7" eb="8">
      <t>シロ</t>
    </rPh>
    <rPh sb="9" eb="10">
      <t>ニナ</t>
    </rPh>
    <rPh sb="11" eb="12">
      <t>テ</t>
    </rPh>
    <phoneticPr fontId="7"/>
  </si>
  <si>
    <t>だいず(種実）黒</t>
    <rPh sb="7" eb="8">
      <t>クロ</t>
    </rPh>
    <phoneticPr fontId="7"/>
  </si>
  <si>
    <t>小麦（秋期には種する小麦）</t>
  </si>
  <si>
    <t xml:space="preserve"> ほうれんそう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</si>
</sst>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5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14" fillId="5" borderId="12" xfId="11" applyNumberFormat="1" applyFont="1" applyFill="1" applyBorder="1" applyAlignment="1" applyProtection="1">
      <alignment horizontal="center" vertical="center" wrapText="1"/>
      <protection locked="0"/>
    </xf>
    <xf numFmtId="38" fontId="14" fillId="5" borderId="4" xfId="13" applyNumberFormat="1" applyFont="1" applyFill="1" applyBorder="1" applyAlignment="1" applyProtection="1">
      <alignment vertical="center" wrapText="1"/>
      <protection locked="0"/>
    </xf>
    <xf numFmtId="40" fontId="14" fillId="5" borderId="12" xfId="9" applyNumberFormat="1" applyFont="1" applyFill="1" applyBorder="1" applyAlignment="1" applyProtection="1">
      <alignment vertical="center" wrapText="1"/>
      <protection locked="0"/>
    </xf>
    <xf numFmtId="9" fontId="14" fillId="5" borderId="12" xfId="9" applyFont="1" applyFill="1" applyBorder="1" applyAlignment="1" applyProtection="1">
      <alignment vertical="center" wrapText="1"/>
      <protection locked="0"/>
    </xf>
    <xf numFmtId="180" fontId="14" fillId="5" borderId="34" xfId="9" applyNumberFormat="1" applyFont="1" applyFill="1" applyBorder="1" applyAlignment="1" applyProtection="1">
      <alignment vertical="center" wrapText="1"/>
      <protection locked="0"/>
    </xf>
    <xf numFmtId="181" fontId="14" fillId="6" borderId="22" xfId="11" applyNumberFormat="1" applyFont="1" applyFill="1" applyBorder="1" applyAlignment="1" applyProtection="1">
      <alignment horizontal="center" vertical="center" wrapText="1"/>
      <protection locked="0"/>
    </xf>
    <xf numFmtId="38" fontId="14" fillId="6" borderId="36" xfId="13" applyNumberFormat="1" applyFont="1" applyFill="1" applyBorder="1" applyAlignment="1" applyProtection="1">
      <alignment vertical="center" wrapText="1"/>
      <protection locked="0"/>
    </xf>
    <xf numFmtId="40" fontId="14" fillId="6" borderId="22" xfId="9" applyNumberFormat="1" applyFont="1" applyFill="1" applyBorder="1" applyAlignment="1" applyProtection="1">
      <alignment vertical="center" wrapText="1"/>
      <protection locked="0"/>
    </xf>
    <xf numFmtId="9" fontId="14" fillId="6" borderId="22" xfId="9" applyFont="1" applyFill="1" applyBorder="1" applyAlignment="1" applyProtection="1">
      <alignment vertical="center" wrapText="1"/>
      <protection locked="0"/>
    </xf>
    <xf numFmtId="180" fontId="14" fillId="6" borderId="32" xfId="9" applyNumberFormat="1" applyFont="1" applyFill="1" applyBorder="1" applyAlignment="1" applyProtection="1">
      <alignment vertical="center" wrapText="1"/>
      <protection locked="0"/>
    </xf>
    <xf numFmtId="181" fontId="14" fillId="5" borderId="22" xfId="11" applyNumberFormat="1" applyFont="1" applyFill="1" applyBorder="1" applyAlignment="1" applyProtection="1">
      <alignment horizontal="center" vertical="center" wrapText="1"/>
      <protection locked="0"/>
    </xf>
    <xf numFmtId="38" fontId="14" fillId="5" borderId="36" xfId="13" applyNumberFormat="1" applyFont="1" applyFill="1" applyBorder="1" applyAlignment="1" applyProtection="1">
      <alignment vertical="center" wrapText="1"/>
      <protection locked="0"/>
    </xf>
    <xf numFmtId="40" fontId="14" fillId="5" borderId="22" xfId="9" applyNumberFormat="1" applyFont="1" applyFill="1" applyBorder="1" applyAlignment="1" applyProtection="1">
      <alignment vertical="center" wrapText="1"/>
      <protection locked="0"/>
    </xf>
    <xf numFmtId="9" fontId="14" fillId="5" borderId="22" xfId="9" applyFont="1" applyFill="1" applyBorder="1" applyAlignment="1" applyProtection="1">
      <alignment vertical="center" wrapText="1"/>
      <protection locked="0"/>
    </xf>
    <xf numFmtId="180" fontId="14" fillId="5" borderId="32" xfId="9" applyNumberFormat="1" applyFont="1" applyFill="1" applyBorder="1" applyAlignment="1" applyProtection="1">
      <alignment vertical="center" wrapText="1"/>
      <protection locked="0"/>
    </xf>
    <xf numFmtId="181" fontId="14" fillId="2" borderId="23" xfId="11" applyNumberFormat="1" applyFont="1" applyFill="1" applyBorder="1" applyAlignment="1" applyProtection="1">
      <alignment horizontal="center" vertical="center" wrapText="1"/>
      <protection locked="0"/>
    </xf>
    <xf numFmtId="181" fontId="14" fillId="2" borderId="54" xfId="11" applyNumberFormat="1" applyFont="1" applyFill="1" applyBorder="1" applyAlignment="1" applyProtection="1">
      <alignment horizontal="center" vertical="center" wrapText="1"/>
      <protection locked="0"/>
    </xf>
    <xf numFmtId="181" fontId="14" fillId="7" borderId="22" xfId="11" applyNumberFormat="1" applyFont="1" applyFill="1" applyBorder="1" applyAlignment="1" applyProtection="1">
      <alignment horizontal="center" vertical="center" wrapText="1"/>
      <protection locked="0"/>
    </xf>
    <xf numFmtId="38" fontId="14" fillId="7" borderId="36" xfId="13" applyNumberFormat="1" applyFont="1" applyFill="1" applyBorder="1" applyAlignment="1" applyProtection="1">
      <alignment vertical="center" wrapText="1"/>
      <protection locked="0"/>
    </xf>
    <xf numFmtId="40" fontId="14" fillId="7" borderId="22" xfId="9" applyNumberFormat="1" applyFont="1" applyFill="1" applyBorder="1" applyAlignment="1" applyProtection="1">
      <alignment vertical="center" wrapText="1"/>
      <protection locked="0"/>
    </xf>
    <xf numFmtId="9" fontId="14" fillId="7" borderId="22" xfId="9" applyFont="1" applyFill="1" applyBorder="1" applyAlignment="1" applyProtection="1">
      <alignment vertical="center" wrapText="1"/>
      <protection locked="0"/>
    </xf>
    <xf numFmtId="180" fontId="14" fillId="7" borderId="32" xfId="9" applyNumberFormat="1" applyFont="1" applyFill="1" applyBorder="1" applyAlignment="1" applyProtection="1">
      <alignment vertical="center" wrapText="1"/>
      <protection locked="0"/>
    </xf>
    <xf numFmtId="181" fontId="14" fillId="8" borderId="22" xfId="11" applyNumberFormat="1" applyFont="1" applyFill="1" applyBorder="1" applyAlignment="1" applyProtection="1">
      <alignment horizontal="center" vertical="center" wrapText="1"/>
      <protection locked="0"/>
    </xf>
    <xf numFmtId="180" fontId="14" fillId="8" borderId="32" xfId="9" applyNumberFormat="1" applyFont="1" applyFill="1" applyBorder="1" applyAlignment="1" applyProtection="1">
      <alignment vertical="center" wrapText="1"/>
      <protection locked="0"/>
    </xf>
    <xf numFmtId="38" fontId="14" fillId="8" borderId="36" xfId="13" applyNumberFormat="1" applyFont="1" applyFill="1" applyBorder="1" applyAlignment="1" applyProtection="1">
      <alignment vertical="center" wrapText="1"/>
      <protection locked="0"/>
    </xf>
    <xf numFmtId="40" fontId="14" fillId="8" borderId="22" xfId="9" applyNumberFormat="1" applyFont="1" applyFill="1" applyBorder="1" applyAlignment="1" applyProtection="1">
      <alignment vertical="center" wrapText="1"/>
      <protection locked="0"/>
    </xf>
    <xf numFmtId="9" fontId="14" fillId="8" borderId="22" xfId="9"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7" sqref="B7"/>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8" t="s">
        <v>296</v>
      </c>
    </row>
    <row r="6" spans="2:2" ht="14.25" customHeight="1"/>
    <row r="7" spans="2:2">
      <c r="B7" s="76" t="s">
        <v>297</v>
      </c>
    </row>
    <row r="8" spans="2:2">
      <c r="B8" s="76" t="s">
        <v>298</v>
      </c>
    </row>
    <row r="9" spans="2:2">
      <c r="B9" s="76" t="s">
        <v>299</v>
      </c>
    </row>
    <row r="10" spans="2:2" ht="14.25" customHeight="1">
      <c r="B10" s="76" t="s">
        <v>434</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432</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59</v>
      </c>
      <c r="D2" s="79" t="s">
        <v>53</v>
      </c>
      <c r="E2" s="185" t="str">
        <f>'パターン2-1'!B17</f>
        <v>平成26年</v>
      </c>
      <c r="F2" s="77"/>
      <c r="G2" s="77"/>
    </row>
    <row r="3" spans="1:8" ht="15.75" customHeight="1">
      <c r="B3" s="81"/>
      <c r="C3" s="81"/>
      <c r="D3" s="81"/>
      <c r="E3" s="81"/>
      <c r="F3" s="81"/>
      <c r="G3" s="81"/>
    </row>
    <row r="4" spans="1:8" ht="15.75" customHeight="1">
      <c r="A4" s="82"/>
      <c r="B4" s="255" t="s">
        <v>344</v>
      </c>
      <c r="C4" s="83"/>
      <c r="D4" s="82"/>
      <c r="E4" s="83"/>
    </row>
    <row r="5" spans="1:8" ht="15.75" customHeight="1">
      <c r="A5" s="82"/>
      <c r="B5" s="77" t="s">
        <v>418</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402" t="s">
        <v>175</v>
      </c>
      <c r="C7" s="409" t="s">
        <v>60</v>
      </c>
      <c r="D7" s="409" t="s">
        <v>61</v>
      </c>
      <c r="E7" s="409" t="s">
        <v>62</v>
      </c>
      <c r="F7" s="409" t="s">
        <v>63</v>
      </c>
      <c r="G7" s="404" t="s">
        <v>201</v>
      </c>
    </row>
    <row r="8" spans="1:8" s="88" customFormat="1" ht="15" customHeight="1">
      <c r="A8" s="87"/>
      <c r="B8" s="403"/>
      <c r="C8" s="410"/>
      <c r="D8" s="410"/>
      <c r="E8" s="411"/>
      <c r="F8" s="410"/>
      <c r="G8" s="405"/>
    </row>
    <row r="9" spans="1:8" s="88" customFormat="1" ht="15" customHeight="1">
      <c r="A9" s="87"/>
      <c r="B9" s="389" t="s">
        <v>176</v>
      </c>
      <c r="C9" s="406" t="s">
        <v>37</v>
      </c>
      <c r="D9" s="407"/>
      <c r="E9" s="407"/>
      <c r="F9" s="407"/>
      <c r="G9" s="408"/>
    </row>
    <row r="10" spans="1:8" s="91" customFormat="1" ht="30" customHeight="1" thickBot="1">
      <c r="A10" s="89"/>
      <c r="B10" s="391"/>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52</v>
      </c>
      <c r="C2" s="79" t="s">
        <v>53</v>
      </c>
      <c r="D2" s="185" t="str">
        <f>'パターン2-1'!B18</f>
        <v>平成25年</v>
      </c>
      <c r="E2" s="77"/>
      <c r="F2" s="77"/>
      <c r="G2" s="80"/>
    </row>
    <row r="3" spans="1:10" ht="15.75" customHeight="1">
      <c r="B3" s="81"/>
      <c r="C3" s="81"/>
      <c r="D3" s="81"/>
      <c r="E3" s="81"/>
      <c r="F3" s="81"/>
      <c r="G3" s="80"/>
    </row>
    <row r="4" spans="1:10" ht="15.75" customHeight="1">
      <c r="A4" s="82"/>
      <c r="B4" s="255" t="s">
        <v>343</v>
      </c>
      <c r="C4" s="83"/>
      <c r="G4" s="83"/>
    </row>
    <row r="5" spans="1:10" ht="15.75" customHeight="1">
      <c r="A5" s="82"/>
      <c r="B5" s="77" t="s">
        <v>417</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54</v>
      </c>
      <c r="C7" s="400" t="s">
        <v>196</v>
      </c>
      <c r="D7" s="400" t="s">
        <v>174</v>
      </c>
      <c r="E7" s="398" t="s">
        <v>197</v>
      </c>
      <c r="F7" s="399"/>
      <c r="G7" s="387" t="s">
        <v>200</v>
      </c>
    </row>
    <row r="8" spans="1:10" s="88" customFormat="1" ht="15.75">
      <c r="A8" s="87"/>
      <c r="B8" s="194"/>
      <c r="C8" s="401"/>
      <c r="D8" s="401"/>
      <c r="E8" s="195" t="s">
        <v>55</v>
      </c>
      <c r="F8" s="196" t="s">
        <v>56</v>
      </c>
      <c r="G8" s="388"/>
      <c r="J8" s="87" t="s">
        <v>396</v>
      </c>
    </row>
    <row r="9" spans="1:10" s="88" customFormat="1" ht="15" customHeight="1">
      <c r="A9" s="87"/>
      <c r="B9" s="389" t="s">
        <v>275</v>
      </c>
      <c r="C9" s="392" t="s">
        <v>37</v>
      </c>
      <c r="D9" s="393"/>
      <c r="E9" s="393"/>
      <c r="F9" s="393"/>
      <c r="G9" s="394"/>
      <c r="J9" s="87" t="s">
        <v>416</v>
      </c>
    </row>
    <row r="10" spans="1:10" s="88" customFormat="1" ht="15" customHeight="1">
      <c r="A10" s="87"/>
      <c r="B10" s="390"/>
      <c r="C10" s="395"/>
      <c r="D10" s="396"/>
      <c r="E10" s="396"/>
      <c r="F10" s="396"/>
      <c r="G10" s="397"/>
      <c r="J10" s="87" t="s">
        <v>397</v>
      </c>
    </row>
    <row r="11" spans="1:10" s="91" customFormat="1" ht="30" customHeight="1" thickBot="1">
      <c r="A11" s="89"/>
      <c r="B11" s="391"/>
      <c r="C11" s="121">
        <f>SUM(C12:C1011)</f>
        <v>0</v>
      </c>
      <c r="D11" s="121">
        <f>SUM(D12:D1011)</f>
        <v>0</v>
      </c>
      <c r="E11" s="121">
        <f>SUM(E12:E1011)</f>
        <v>0</v>
      </c>
      <c r="F11" s="122">
        <f>SUM(F12:F1011)</f>
        <v>0</v>
      </c>
      <c r="G11" s="123">
        <f>SUM(G12:G1011)</f>
        <v>0</v>
      </c>
      <c r="H11" s="90"/>
      <c r="J11" s="348" t="s">
        <v>398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59</v>
      </c>
      <c r="D2" s="79" t="s">
        <v>53</v>
      </c>
      <c r="E2" s="185" t="str">
        <f>'パターン2-1'!B18</f>
        <v>平成25年</v>
      </c>
      <c r="F2" s="77"/>
      <c r="G2" s="77"/>
    </row>
    <row r="3" spans="1:8" ht="15.75" customHeight="1">
      <c r="B3" s="81"/>
      <c r="C3" s="81"/>
      <c r="D3" s="81"/>
      <c r="E3" s="81"/>
      <c r="F3" s="81"/>
      <c r="G3" s="81"/>
    </row>
    <row r="4" spans="1:8" ht="15.75" customHeight="1">
      <c r="A4" s="82"/>
      <c r="B4" s="255" t="s">
        <v>344</v>
      </c>
      <c r="C4" s="83"/>
      <c r="D4" s="82"/>
      <c r="E4" s="83"/>
    </row>
    <row r="5" spans="1:8" ht="15.75" customHeight="1">
      <c r="A5" s="82"/>
      <c r="B5" s="77" t="s">
        <v>418</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402" t="s">
        <v>175</v>
      </c>
      <c r="C7" s="409" t="s">
        <v>60</v>
      </c>
      <c r="D7" s="409" t="s">
        <v>61</v>
      </c>
      <c r="E7" s="409" t="s">
        <v>62</v>
      </c>
      <c r="F7" s="409" t="s">
        <v>63</v>
      </c>
      <c r="G7" s="404" t="s">
        <v>201</v>
      </c>
    </row>
    <row r="8" spans="1:8" s="88" customFormat="1" ht="15" customHeight="1">
      <c r="A8" s="87"/>
      <c r="B8" s="403"/>
      <c r="C8" s="410"/>
      <c r="D8" s="410"/>
      <c r="E8" s="411"/>
      <c r="F8" s="410"/>
      <c r="G8" s="405"/>
    </row>
    <row r="9" spans="1:8" s="88" customFormat="1" ht="15" customHeight="1">
      <c r="A9" s="87"/>
      <c r="B9" s="389" t="s">
        <v>176</v>
      </c>
      <c r="C9" s="406" t="s">
        <v>37</v>
      </c>
      <c r="D9" s="407"/>
      <c r="E9" s="407"/>
      <c r="F9" s="407"/>
      <c r="G9" s="408"/>
    </row>
    <row r="10" spans="1:8" s="91" customFormat="1" ht="30" customHeight="1" thickBot="1">
      <c r="A10" s="89"/>
      <c r="B10" s="391"/>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52</v>
      </c>
      <c r="C2" s="79" t="s">
        <v>53</v>
      </c>
      <c r="D2" s="185" t="str">
        <f>'パターン2-1'!B19</f>
        <v>平成24年</v>
      </c>
      <c r="E2" s="77"/>
      <c r="F2" s="77"/>
      <c r="G2" s="80"/>
    </row>
    <row r="3" spans="1:10" ht="15.75" customHeight="1">
      <c r="B3" s="81"/>
      <c r="C3" s="81"/>
      <c r="D3" s="81"/>
      <c r="E3" s="81"/>
      <c r="F3" s="81"/>
      <c r="G3" s="80"/>
    </row>
    <row r="4" spans="1:10" ht="15.75" customHeight="1">
      <c r="A4" s="82"/>
      <c r="B4" s="255" t="s">
        <v>343</v>
      </c>
      <c r="C4" s="83"/>
      <c r="G4" s="83"/>
    </row>
    <row r="5" spans="1:10" ht="15.75" customHeight="1">
      <c r="A5" s="82"/>
      <c r="B5" s="77" t="s">
        <v>417</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54</v>
      </c>
      <c r="C7" s="400" t="s">
        <v>196</v>
      </c>
      <c r="D7" s="400" t="s">
        <v>174</v>
      </c>
      <c r="E7" s="398" t="s">
        <v>197</v>
      </c>
      <c r="F7" s="399"/>
      <c r="G7" s="387" t="s">
        <v>200</v>
      </c>
    </row>
    <row r="8" spans="1:10" s="88" customFormat="1" ht="15.75">
      <c r="A8" s="87"/>
      <c r="B8" s="194"/>
      <c r="C8" s="401"/>
      <c r="D8" s="401"/>
      <c r="E8" s="195" t="s">
        <v>55</v>
      </c>
      <c r="F8" s="196" t="s">
        <v>56</v>
      </c>
      <c r="G8" s="388"/>
      <c r="J8" s="87" t="s">
        <v>396</v>
      </c>
    </row>
    <row r="9" spans="1:10" s="88" customFormat="1" ht="15" customHeight="1">
      <c r="A9" s="87"/>
      <c r="B9" s="389" t="s">
        <v>275</v>
      </c>
      <c r="C9" s="392" t="s">
        <v>37</v>
      </c>
      <c r="D9" s="393"/>
      <c r="E9" s="393"/>
      <c r="F9" s="393"/>
      <c r="G9" s="394"/>
      <c r="J9" s="87" t="s">
        <v>416</v>
      </c>
    </row>
    <row r="10" spans="1:10" s="88" customFormat="1" ht="15" customHeight="1">
      <c r="A10" s="87"/>
      <c r="B10" s="390"/>
      <c r="C10" s="395"/>
      <c r="D10" s="396"/>
      <c r="E10" s="396"/>
      <c r="F10" s="396"/>
      <c r="G10" s="397"/>
      <c r="J10" s="87" t="s">
        <v>397</v>
      </c>
    </row>
    <row r="11" spans="1:10" s="91" customFormat="1" ht="30" customHeight="1" thickBot="1">
      <c r="A11" s="89"/>
      <c r="B11" s="391"/>
      <c r="C11" s="121">
        <f>SUM(C12:C1011)</f>
        <v>0</v>
      </c>
      <c r="D11" s="121">
        <f>SUM(D12:D1011)</f>
        <v>0</v>
      </c>
      <c r="E11" s="121">
        <f>SUM(E12:E1011)</f>
        <v>0</v>
      </c>
      <c r="F11" s="122">
        <f>SUM(F12:F1011)</f>
        <v>0</v>
      </c>
      <c r="G11" s="123">
        <f>SUM(G12:G1011)</f>
        <v>0</v>
      </c>
      <c r="H11" s="90"/>
      <c r="J11" s="348" t="s">
        <v>398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59</v>
      </c>
      <c r="D2" s="79" t="s">
        <v>53</v>
      </c>
      <c r="E2" s="185" t="str">
        <f>'パターン2-1'!B19</f>
        <v>平成24年</v>
      </c>
      <c r="F2" s="77"/>
      <c r="G2" s="77"/>
    </row>
    <row r="3" spans="1:8" ht="15.75" customHeight="1">
      <c r="B3" s="81"/>
      <c r="C3" s="81"/>
      <c r="D3" s="81"/>
      <c r="E3" s="81"/>
      <c r="F3" s="81"/>
      <c r="G3" s="81"/>
    </row>
    <row r="4" spans="1:8" ht="15.75" customHeight="1">
      <c r="A4" s="82"/>
      <c r="B4" s="255" t="s">
        <v>344</v>
      </c>
      <c r="C4" s="83"/>
      <c r="D4" s="82"/>
      <c r="E4" s="83"/>
    </row>
    <row r="5" spans="1:8" ht="15.75" customHeight="1">
      <c r="A5" s="82"/>
      <c r="B5" s="77" t="s">
        <v>418</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35</v>
      </c>
    </row>
    <row r="7" spans="1:8" s="88" customFormat="1" ht="40.5" customHeight="1">
      <c r="A7" s="87"/>
      <c r="B7" s="402" t="s">
        <v>175</v>
      </c>
      <c r="C7" s="409" t="s">
        <v>60</v>
      </c>
      <c r="D7" s="409" t="s">
        <v>61</v>
      </c>
      <c r="E7" s="409" t="s">
        <v>62</v>
      </c>
      <c r="F7" s="409" t="s">
        <v>63</v>
      </c>
      <c r="G7" s="404" t="s">
        <v>201</v>
      </c>
    </row>
    <row r="8" spans="1:8" s="88" customFormat="1" ht="15" customHeight="1">
      <c r="A8" s="87"/>
      <c r="B8" s="403"/>
      <c r="C8" s="410"/>
      <c r="D8" s="410"/>
      <c r="E8" s="411"/>
      <c r="F8" s="410"/>
      <c r="G8" s="405"/>
    </row>
    <row r="9" spans="1:8" s="88" customFormat="1" ht="15" customHeight="1">
      <c r="A9" s="87"/>
      <c r="B9" s="389" t="s">
        <v>176</v>
      </c>
      <c r="C9" s="406" t="s">
        <v>37</v>
      </c>
      <c r="D9" s="407"/>
      <c r="E9" s="407"/>
      <c r="F9" s="407"/>
      <c r="G9" s="408"/>
    </row>
    <row r="10" spans="1:8" s="91" customFormat="1" ht="30" customHeight="1" thickBot="1">
      <c r="A10" s="89"/>
      <c r="B10" s="391"/>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'パターン2-1'!B20</f>
        <v>平成23年</v>
      </c>
      <c r="E2" s="77"/>
      <c r="F2" s="77"/>
      <c r="G2" s="80"/>
    </row>
    <row r="3" spans="1:8" ht="15.75" customHeight="1">
      <c r="B3" s="81"/>
      <c r="C3" s="81"/>
      <c r="D3" s="81"/>
      <c r="E3" s="81"/>
      <c r="F3" s="81"/>
      <c r="G3" s="80"/>
    </row>
    <row r="4" spans="1:8" ht="15.75" customHeight="1">
      <c r="A4" s="82"/>
      <c r="B4" s="255" t="s">
        <v>343</v>
      </c>
      <c r="C4" s="83"/>
      <c r="G4" s="83"/>
    </row>
    <row r="5" spans="1:8" ht="15.75" customHeight="1">
      <c r="A5" s="82"/>
      <c r="B5" s="77" t="s">
        <v>342</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5" t="s">
        <v>54</v>
      </c>
      <c r="C7" s="400" t="s">
        <v>196</v>
      </c>
      <c r="D7" s="400" t="s">
        <v>174</v>
      </c>
      <c r="E7" s="398" t="s">
        <v>197</v>
      </c>
      <c r="F7" s="399"/>
      <c r="G7" s="387" t="s">
        <v>198</v>
      </c>
    </row>
    <row r="8" spans="1:8" s="88" customFormat="1" ht="15.75">
      <c r="A8" s="87"/>
      <c r="B8" s="194"/>
      <c r="C8" s="401"/>
      <c r="D8" s="401"/>
      <c r="E8" s="247" t="s">
        <v>55</v>
      </c>
      <c r="F8" s="246" t="s">
        <v>56</v>
      </c>
      <c r="G8" s="388"/>
    </row>
    <row r="9" spans="1:8" s="88" customFormat="1" ht="15" customHeight="1">
      <c r="A9" s="87"/>
      <c r="B9" s="389" t="s">
        <v>275</v>
      </c>
      <c r="C9" s="392" t="s">
        <v>37</v>
      </c>
      <c r="D9" s="393"/>
      <c r="E9" s="393"/>
      <c r="F9" s="393"/>
      <c r="G9" s="394"/>
    </row>
    <row r="10" spans="1:8" s="88" customFormat="1" ht="15" customHeight="1">
      <c r="A10" s="87"/>
      <c r="B10" s="390"/>
      <c r="C10" s="395"/>
      <c r="D10" s="396"/>
      <c r="E10" s="396"/>
      <c r="F10" s="396"/>
      <c r="G10" s="397"/>
    </row>
    <row r="11" spans="1:8" s="91" customFormat="1" ht="30" customHeight="1" thickBot="1">
      <c r="A11" s="89"/>
      <c r="B11" s="39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57</v>
      </c>
      <c r="C12" s="274">
        <v>9000000</v>
      </c>
      <c r="D12" s="274">
        <v>100000</v>
      </c>
      <c r="E12" s="274"/>
      <c r="F12" s="275">
        <v>300000</v>
      </c>
      <c r="G12" s="276">
        <f>C12-D12+(E12+F12)</f>
        <v>9200000</v>
      </c>
    </row>
    <row r="13" spans="1:8" s="78" customFormat="1" ht="31.5" customHeight="1">
      <c r="A13" s="92"/>
      <c r="B13" s="277" t="s">
        <v>33</v>
      </c>
      <c r="C13" s="278">
        <v>750000</v>
      </c>
      <c r="D13" s="278"/>
      <c r="E13" s="278">
        <v>1010000</v>
      </c>
      <c r="F13" s="124"/>
      <c r="G13" s="279">
        <f>C13-D13+(E13+F13)</f>
        <v>1760000</v>
      </c>
    </row>
    <row r="14" spans="1:8" s="78" customFormat="1" ht="32.1" customHeight="1">
      <c r="A14" s="92"/>
      <c r="B14" s="277" t="s">
        <v>58</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'パターン2-1'!B20</f>
        <v>平成23年</v>
      </c>
      <c r="F2" s="77"/>
      <c r="G2" s="77"/>
    </row>
    <row r="3" spans="1:8" ht="15.75" customHeight="1">
      <c r="B3" s="81"/>
      <c r="C3" s="81"/>
      <c r="D3" s="77"/>
      <c r="E3" s="81"/>
      <c r="F3" s="81"/>
      <c r="G3" s="81"/>
    </row>
    <row r="4" spans="1:8" ht="15.75" customHeight="1">
      <c r="A4" s="82"/>
      <c r="B4" s="255" t="s">
        <v>344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402" t="s">
        <v>54</v>
      </c>
      <c r="C7" s="409" t="s">
        <v>60</v>
      </c>
      <c r="D7" s="409" t="s">
        <v>61</v>
      </c>
      <c r="E7" s="409" t="s">
        <v>62</v>
      </c>
      <c r="F7" s="409" t="s">
        <v>63</v>
      </c>
      <c r="G7" s="404" t="s">
        <v>199</v>
      </c>
    </row>
    <row r="8" spans="1:8" s="88" customFormat="1" ht="15" customHeight="1">
      <c r="A8" s="87"/>
      <c r="B8" s="403"/>
      <c r="C8" s="410"/>
      <c r="D8" s="410"/>
      <c r="E8" s="411"/>
      <c r="F8" s="410"/>
      <c r="G8" s="405"/>
    </row>
    <row r="9" spans="1:8" s="88" customFormat="1" ht="15" customHeight="1">
      <c r="A9" s="87"/>
      <c r="B9" s="389" t="s">
        <v>176</v>
      </c>
      <c r="C9" s="406" t="s">
        <v>37</v>
      </c>
      <c r="D9" s="407"/>
      <c r="E9" s="407"/>
      <c r="F9" s="407"/>
      <c r="G9" s="408"/>
    </row>
    <row r="10" spans="1:8" s="91" customFormat="1" ht="30" customHeight="1" thickBot="1">
      <c r="A10" s="89"/>
      <c r="B10" s="39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52</v>
      </c>
      <c r="C2" s="79" t="s">
        <v>53</v>
      </c>
      <c r="D2" s="185" t="str">
        <f>'パターン2-1'!B21</f>
        <v>平成22年</v>
      </c>
      <c r="E2" s="77"/>
      <c r="F2" s="77"/>
      <c r="G2" s="80"/>
    </row>
    <row r="3" spans="1:8" ht="15.75" customHeight="1">
      <c r="B3" s="81"/>
      <c r="C3" s="81"/>
      <c r="D3" s="81"/>
      <c r="E3" s="81"/>
      <c r="F3" s="81"/>
      <c r="G3" s="80"/>
    </row>
    <row r="4" spans="1:8" ht="15.75" customHeight="1">
      <c r="A4" s="82"/>
      <c r="B4" s="255" t="s">
        <v>343</v>
      </c>
      <c r="C4" s="83"/>
      <c r="G4" s="83"/>
    </row>
    <row r="5" spans="1:8" ht="15.75" customHeight="1">
      <c r="A5" s="82"/>
      <c r="B5" s="77" t="s">
        <v>342</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198" customFormat="1" ht="57" customHeight="1">
      <c r="A7" s="197"/>
      <c r="B7" s="245" t="s">
        <v>54</v>
      </c>
      <c r="C7" s="400" t="s">
        <v>196</v>
      </c>
      <c r="D7" s="400" t="s">
        <v>174</v>
      </c>
      <c r="E7" s="398" t="s">
        <v>197</v>
      </c>
      <c r="F7" s="399"/>
      <c r="G7" s="387" t="s">
        <v>198</v>
      </c>
    </row>
    <row r="8" spans="1:8" s="198" customFormat="1" ht="15.75">
      <c r="A8" s="197"/>
      <c r="B8" s="194"/>
      <c r="C8" s="401"/>
      <c r="D8" s="401"/>
      <c r="E8" s="247" t="s">
        <v>55</v>
      </c>
      <c r="F8" s="246" t="s">
        <v>56</v>
      </c>
      <c r="G8" s="388"/>
    </row>
    <row r="9" spans="1:8" s="198" customFormat="1" ht="15" customHeight="1">
      <c r="A9" s="197"/>
      <c r="B9" s="389" t="s">
        <v>275</v>
      </c>
      <c r="C9" s="392" t="s">
        <v>37</v>
      </c>
      <c r="D9" s="393"/>
      <c r="E9" s="393"/>
      <c r="F9" s="393"/>
      <c r="G9" s="394"/>
    </row>
    <row r="10" spans="1:8" s="198" customFormat="1" ht="15" customHeight="1">
      <c r="A10" s="197"/>
      <c r="B10" s="390"/>
      <c r="C10" s="395"/>
      <c r="D10" s="396"/>
      <c r="E10" s="396"/>
      <c r="F10" s="396"/>
      <c r="G10" s="397"/>
    </row>
    <row r="11" spans="1:8" s="91" customFormat="1" ht="30" customHeight="1" thickBot="1">
      <c r="A11" s="89"/>
      <c r="B11" s="39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57</v>
      </c>
      <c r="C12" s="274">
        <v>6300000</v>
      </c>
      <c r="D12" s="274">
        <v>100000</v>
      </c>
      <c r="E12" s="274"/>
      <c r="F12" s="275">
        <v>300000</v>
      </c>
      <c r="G12" s="276">
        <f>C12-D12+(E12+F12)</f>
        <v>6500000</v>
      </c>
    </row>
    <row r="13" spans="1:8" s="78" customFormat="1" ht="31.5" customHeight="1">
      <c r="A13" s="92"/>
      <c r="B13" s="277" t="s">
        <v>33</v>
      </c>
      <c r="C13" s="278">
        <v>750000</v>
      </c>
      <c r="D13" s="278"/>
      <c r="E13" s="278">
        <v>2250000</v>
      </c>
      <c r="F13" s="124"/>
      <c r="G13" s="279">
        <f>C13-D13+(E13+F13)</f>
        <v>3000000</v>
      </c>
    </row>
    <row r="14" spans="1:8" s="78" customFormat="1" ht="32.1" customHeight="1">
      <c r="A14" s="92"/>
      <c r="B14" s="277" t="s">
        <v>58</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59</v>
      </c>
      <c r="D2" s="79" t="s">
        <v>53</v>
      </c>
      <c r="E2" s="185" t="str">
        <f>'パターン2-1'!B21</f>
        <v>平成22年</v>
      </c>
      <c r="F2" s="77"/>
      <c r="G2" s="77"/>
    </row>
    <row r="3" spans="1:8" ht="15.75" customHeight="1">
      <c r="B3" s="81"/>
      <c r="C3" s="81"/>
      <c r="D3" s="81"/>
      <c r="E3" s="81"/>
      <c r="F3" s="81"/>
      <c r="G3" s="81"/>
    </row>
    <row r="4" spans="1:8" ht="15.75" customHeight="1">
      <c r="A4" s="82"/>
      <c r="B4" s="255" t="s">
        <v>344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198" customFormat="1" ht="40.5" customHeight="1">
      <c r="A7" s="197"/>
      <c r="B7" s="402" t="s">
        <v>54</v>
      </c>
      <c r="C7" s="409" t="s">
        <v>60</v>
      </c>
      <c r="D7" s="409" t="s">
        <v>61</v>
      </c>
      <c r="E7" s="409" t="s">
        <v>62</v>
      </c>
      <c r="F7" s="409" t="s">
        <v>63</v>
      </c>
      <c r="G7" s="404" t="s">
        <v>199</v>
      </c>
    </row>
    <row r="8" spans="1:8" s="198" customFormat="1" ht="15" customHeight="1">
      <c r="A8" s="197"/>
      <c r="B8" s="403"/>
      <c r="C8" s="410"/>
      <c r="D8" s="410"/>
      <c r="E8" s="411"/>
      <c r="F8" s="410"/>
      <c r="G8" s="405"/>
    </row>
    <row r="9" spans="1:8" s="198" customFormat="1" ht="15" customHeight="1">
      <c r="A9" s="197"/>
      <c r="B9" s="389" t="s">
        <v>176</v>
      </c>
      <c r="C9" s="406" t="s">
        <v>37</v>
      </c>
      <c r="D9" s="407"/>
      <c r="E9" s="407"/>
      <c r="F9" s="407"/>
      <c r="G9" s="408"/>
    </row>
    <row r="10" spans="1:8" s="91" customFormat="1" ht="30" customHeight="1" thickBot="1">
      <c r="A10" s="89"/>
      <c r="B10" s="39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64</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65</v>
      </c>
      <c r="C5" s="2"/>
      <c r="D5" s="2"/>
      <c r="E5" s="2"/>
      <c r="F5" s="2"/>
      <c r="G5" s="2"/>
    </row>
    <row r="6" spans="2:7" ht="5.25" customHeight="1">
      <c r="B6" s="2"/>
      <c r="C6" s="2"/>
      <c r="D6" s="2"/>
      <c r="E6" s="2"/>
      <c r="F6" s="2"/>
      <c r="G6" s="2"/>
    </row>
    <row r="7" spans="2:7" ht="16.5" customHeight="1">
      <c r="B7" s="2"/>
      <c r="C7" s="2"/>
      <c r="D7" s="2"/>
      <c r="E7" s="3" t="s">
        <v>66</v>
      </c>
      <c r="G7" s="2"/>
    </row>
    <row r="8" spans="2:7" ht="16.5" thickBot="1">
      <c r="B8" s="2" t="s">
        <v>67</v>
      </c>
      <c r="C8" s="2"/>
      <c r="D8" s="96" t="s">
        <v>394</v>
      </c>
      <c r="E8" s="96" t="s">
        <v>68</v>
      </c>
      <c r="G8" s="2"/>
    </row>
    <row r="9" spans="2:7" ht="34.5" customHeight="1" thickBot="1">
      <c r="B9" s="414" t="s">
        <v>69</v>
      </c>
      <c r="C9" s="97" t="s">
        <v>26</v>
      </c>
      <c r="D9" s="109"/>
      <c r="E9" s="109"/>
      <c r="G9" s="2"/>
    </row>
    <row r="10" spans="2:7" ht="34.5" customHeight="1" thickBot="1">
      <c r="B10" s="415"/>
      <c r="C10" s="97" t="s">
        <v>27</v>
      </c>
      <c r="D10" s="109"/>
      <c r="E10" s="109"/>
      <c r="G10" s="2"/>
    </row>
    <row r="11" spans="2:7" ht="34.5" customHeight="1" thickBot="1">
      <c r="B11" s="416"/>
      <c r="C11" s="98" t="s">
        <v>70</v>
      </c>
      <c r="D11" s="109"/>
      <c r="E11" s="109"/>
      <c r="G11" s="2"/>
    </row>
    <row r="12" spans="2:7" ht="34.5" customHeight="1" thickBot="1">
      <c r="B12" s="412" t="s">
        <v>71</v>
      </c>
      <c r="C12" s="413"/>
      <c r="D12" s="109"/>
      <c r="E12" s="109"/>
      <c r="G12" s="2"/>
    </row>
    <row r="13" spans="2:7" ht="34.5" customHeight="1" thickBot="1">
      <c r="B13" s="414" t="s">
        <v>72</v>
      </c>
      <c r="C13" s="98" t="s">
        <v>73</v>
      </c>
      <c r="D13" s="109"/>
      <c r="E13" s="109"/>
      <c r="G13" s="2"/>
    </row>
    <row r="14" spans="2:7" ht="34.5" customHeight="1" thickBot="1">
      <c r="B14" s="415"/>
      <c r="C14" s="98" t="s">
        <v>74</v>
      </c>
      <c r="D14" s="109"/>
      <c r="E14" s="109"/>
      <c r="G14" s="2"/>
    </row>
    <row r="15" spans="2:7" ht="34.5" customHeight="1" thickBot="1">
      <c r="B15" s="415"/>
      <c r="C15" s="98" t="s">
        <v>75</v>
      </c>
      <c r="D15" s="109"/>
      <c r="E15" s="109"/>
      <c r="G15" s="2"/>
    </row>
    <row r="16" spans="2:7" ht="34.5" customHeight="1" thickBot="1">
      <c r="B16" s="416"/>
      <c r="C16" s="98" t="s">
        <v>76</v>
      </c>
      <c r="D16" s="109"/>
      <c r="E16" s="109"/>
      <c r="G16" s="2"/>
    </row>
    <row r="17" spans="2:7" ht="7.5" customHeight="1">
      <c r="B17" s="2"/>
      <c r="C17" s="2"/>
      <c r="D17" s="2"/>
      <c r="E17" s="2"/>
      <c r="F17" s="2"/>
      <c r="G17" s="2"/>
    </row>
    <row r="18" spans="2:7">
      <c r="B18" s="351" t="s">
        <v>395</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301</v>
      </c>
    </row>
    <row r="3" spans="2:3" ht="21">
      <c r="B3" s="355" t="s">
        <v>300</v>
      </c>
      <c r="C3" s="75"/>
    </row>
    <row r="4" spans="2:3" ht="78" customHeight="1">
      <c r="B4" s="345" t="s">
        <v>411</v>
      </c>
      <c r="C4" s="75"/>
    </row>
    <row r="5" spans="2:3" ht="9.75" customHeight="1">
      <c r="B5" s="75"/>
      <c r="C5" s="75"/>
    </row>
    <row r="6" spans="2:3" ht="21">
      <c r="B6" s="356" t="s">
        <v>348</v>
      </c>
      <c r="C6" s="75"/>
    </row>
    <row r="7" spans="2:3" ht="141" customHeight="1">
      <c r="B7" s="346" t="s">
        <v>412</v>
      </c>
      <c r="C7" s="75"/>
    </row>
    <row r="8" spans="2:3" ht="9" customHeight="1">
      <c r="B8" s="75"/>
      <c r="C8" s="75"/>
    </row>
    <row r="9" spans="2:3" ht="21">
      <c r="B9" s="356" t="s">
        <v>41</v>
      </c>
      <c r="C9" s="75"/>
    </row>
    <row r="10" spans="2:3" ht="247.5" customHeight="1">
      <c r="B10" s="346" t="s">
        <v>435</v>
      </c>
      <c r="C10" s="75"/>
    </row>
    <row r="11" spans="2:3" ht="3.75" customHeight="1">
      <c r="B11" s="75"/>
      <c r="C11" s="75"/>
    </row>
    <row r="12" spans="2:3">
      <c r="B12" s="343" t="s">
        <v>399</v>
      </c>
    </row>
    <row r="13" spans="2:3" ht="37.5" customHeight="1">
      <c r="B13" s="347" t="s">
        <v>400</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11</v>
      </c>
    </row>
    <row r="4" spans="2:13" ht="21.75" customHeight="1" thickBot="1">
      <c r="B4" s="251"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1" t="s">
        <v>331</v>
      </c>
    </row>
    <row r="11" spans="2:13">
      <c r="B11" s="2" t="s">
        <v>332</v>
      </c>
    </row>
    <row r="12" spans="2:13" ht="4.5" customHeight="1"/>
    <row r="13" spans="2:13">
      <c r="B13" s="67" t="s">
        <v>36</v>
      </c>
      <c r="C13" s="67"/>
      <c r="D13" s="99"/>
      <c r="E13" s="99"/>
      <c r="L13" s="66" t="s">
        <v>35</v>
      </c>
      <c r="M13" s="66"/>
    </row>
    <row r="14" spans="2:13">
      <c r="B14" s="421" t="s">
        <v>329</v>
      </c>
      <c r="C14" s="421"/>
      <c r="D14" s="421"/>
      <c r="E14" s="421"/>
      <c r="G14" s="417" t="s">
        <v>34</v>
      </c>
      <c r="H14" s="418"/>
      <c r="I14" s="418"/>
      <c r="J14" s="419"/>
      <c r="L14" s="253" t="s">
        <v>7</v>
      </c>
    </row>
    <row r="15" spans="2:13" ht="102.75" customHeight="1">
      <c r="B15" s="199" t="s">
        <v>166</v>
      </c>
      <c r="C15" s="199" t="s">
        <v>202</v>
      </c>
      <c r="D15" s="199" t="s">
        <v>203</v>
      </c>
      <c r="E15" s="199" t="s">
        <v>204</v>
      </c>
      <c r="F15" s="59"/>
      <c r="G15" s="200" t="s">
        <v>77</v>
      </c>
      <c r="H15" s="200" t="s">
        <v>78</v>
      </c>
      <c r="I15" s="200" t="s">
        <v>79</v>
      </c>
      <c r="J15" s="200" t="s">
        <v>205</v>
      </c>
      <c r="K15" s="59"/>
      <c r="L15" s="200" t="s">
        <v>206</v>
      </c>
    </row>
    <row r="16" spans="2:13" s="27" customFormat="1" ht="16.5" thickBot="1">
      <c r="B16" s="34" t="s">
        <v>39</v>
      </c>
      <c r="C16" s="34" t="s">
        <v>80</v>
      </c>
      <c r="D16" s="34" t="s">
        <v>215</v>
      </c>
      <c r="E16" s="36" t="s">
        <v>167</v>
      </c>
      <c r="G16" s="34" t="s">
        <v>168</v>
      </c>
      <c r="H16" s="34" t="s">
        <v>169</v>
      </c>
      <c r="I16" s="34" t="s">
        <v>170</v>
      </c>
      <c r="J16" s="36" t="s">
        <v>171</v>
      </c>
      <c r="K16" s="25"/>
      <c r="L16" s="36" t="s">
        <v>172</v>
      </c>
    </row>
    <row r="17" spans="2:13" s="26" customFormat="1" ht="24" customHeight="1" thickBot="1">
      <c r="B17" s="33">
        <f>'パターン2-1'!B26</f>
        <v>0</v>
      </c>
      <c r="C17" s="33">
        <f>B17*0.8*0.9*0.01</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20" t="s">
        <v>330</v>
      </c>
      <c r="C20" s="420"/>
      <c r="D20" s="420"/>
      <c r="E20" s="420"/>
      <c r="G20" s="417" t="s">
        <v>34</v>
      </c>
      <c r="H20" s="418"/>
      <c r="I20" s="418"/>
      <c r="J20" s="419"/>
      <c r="L20" s="253" t="s">
        <v>7</v>
      </c>
    </row>
    <row r="21" spans="2:13" ht="102.75" customHeight="1">
      <c r="B21" s="200" t="str">
        <f>"過去の"&amp;CHAR(10)&amp;"収入金額"&amp;CHAR(10)&amp;"("&amp;'パターン2-1'!$B$31&amp;")"</f>
        <v>過去の
収入金額
(平成28年)</v>
      </c>
      <c r="C21" s="200" t="s">
        <v>173</v>
      </c>
      <c r="D21" s="200" t="s">
        <v>187</v>
      </c>
      <c r="E21" s="200" t="s">
        <v>368</v>
      </c>
      <c r="F21" s="59"/>
      <c r="G21" s="200" t="s">
        <v>81</v>
      </c>
      <c r="H21" s="200" t="s">
        <v>71</v>
      </c>
      <c r="I21" s="200" t="s">
        <v>38</v>
      </c>
      <c r="J21" s="200" t="s">
        <v>377</v>
      </c>
      <c r="K21" s="59"/>
      <c r="L21" s="200" t="s">
        <v>380</v>
      </c>
    </row>
    <row r="22" spans="2:13" s="25" customFormat="1" ht="16.5" thickBot="1">
      <c r="B22" s="34" t="s">
        <v>361</v>
      </c>
      <c r="C22" s="34" t="s">
        <v>40</v>
      </c>
      <c r="D22" s="34" t="s">
        <v>364</v>
      </c>
      <c r="E22" s="36" t="s">
        <v>366</v>
      </c>
      <c r="G22" s="34" t="s">
        <v>369</v>
      </c>
      <c r="H22" s="34" t="s">
        <v>371</v>
      </c>
      <c r="I22" s="34" t="s">
        <v>373</v>
      </c>
      <c r="J22" s="36" t="s">
        <v>375</v>
      </c>
      <c r="L22" s="36" t="s">
        <v>378</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350</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335</v>
      </c>
      <c r="G5" s="5"/>
      <c r="H5" s="5"/>
    </row>
    <row r="6" spans="1:8" ht="15.75" customHeight="1">
      <c r="A6" s="10"/>
      <c r="B6" s="7" t="s">
        <v>334</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333</v>
      </c>
      <c r="C18" s="19"/>
      <c r="D18" s="19"/>
      <c r="E18" s="19"/>
      <c r="F18" s="19"/>
      <c r="G18" s="7"/>
      <c r="H18" s="7"/>
      <c r="I18" s="14"/>
      <c r="J18" s="14"/>
      <c r="K18" s="14"/>
      <c r="L18" s="14"/>
      <c r="M18" s="14"/>
      <c r="N18" s="14"/>
      <c r="O18" s="14"/>
      <c r="P18" s="14"/>
      <c r="Q18" s="14"/>
      <c r="R18" s="14"/>
      <c r="S18" s="14"/>
    </row>
    <row r="19" spans="1:19" s="6" customFormat="1" ht="15.75">
      <c r="A19" s="13"/>
      <c r="B19" s="76" t="s">
        <v>345</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347</v>
      </c>
      <c r="C2" s="5"/>
      <c r="D2" s="5"/>
    </row>
    <row r="3" spans="1:10" ht="15.75" customHeight="1">
      <c r="B3" s="8"/>
      <c r="C3" s="8"/>
      <c r="D3" s="22"/>
    </row>
    <row r="4" spans="1:10" ht="15.75" customHeight="1">
      <c r="B4" s="254" t="s">
        <v>336</v>
      </c>
      <c r="C4" s="8"/>
      <c r="D4" s="22"/>
    </row>
    <row r="5" spans="1:10" ht="15.75" customHeight="1">
      <c r="B5" s="5" t="s">
        <v>419</v>
      </c>
      <c r="C5" s="8"/>
      <c r="D5" s="22"/>
    </row>
    <row r="6" spans="1:10" ht="15.75" customHeight="1">
      <c r="B6" s="5" t="s">
        <v>420</v>
      </c>
      <c r="C6" s="8"/>
      <c r="D6" s="22"/>
    </row>
    <row r="7" spans="1:10" ht="15.75" customHeight="1">
      <c r="B7" s="5" t="s">
        <v>421</v>
      </c>
      <c r="C7" s="8"/>
      <c r="D7" s="22"/>
    </row>
    <row r="8" spans="1:10" ht="15.75" customHeight="1">
      <c r="B8" s="5" t="s">
        <v>422</v>
      </c>
      <c r="C8" s="8"/>
      <c r="D8" s="22"/>
    </row>
    <row r="9" spans="1:10" ht="16.5" thickBot="1">
      <c r="A9" s="10"/>
      <c r="B9" s="10"/>
      <c r="C9" s="154"/>
      <c r="D9" s="154"/>
      <c r="E9" s="6"/>
      <c r="F9" s="154"/>
      <c r="G9" s="6"/>
      <c r="H9" s="154"/>
      <c r="I9" s="154"/>
      <c r="J9" s="155"/>
    </row>
    <row r="10" spans="1:10" s="12" customFormat="1" ht="20.100000000000001" customHeight="1">
      <c r="A10" s="11"/>
      <c r="B10" s="422" t="s">
        <v>0</v>
      </c>
      <c r="C10" s="430" t="s">
        <v>1</v>
      </c>
      <c r="D10" s="431"/>
      <c r="E10" s="427"/>
      <c r="F10" s="430" t="s">
        <v>281</v>
      </c>
      <c r="G10" s="427"/>
      <c r="H10" s="427" t="s">
        <v>177</v>
      </c>
      <c r="I10" s="428"/>
      <c r="J10" s="429"/>
    </row>
    <row r="11" spans="1:10" s="12" customFormat="1" ht="47.25">
      <c r="A11" s="11"/>
      <c r="B11" s="423"/>
      <c r="C11" s="201" t="s">
        <v>181</v>
      </c>
      <c r="D11" s="201" t="s">
        <v>283</v>
      </c>
      <c r="E11" s="202" t="s">
        <v>2</v>
      </c>
      <c r="F11" s="225" t="s">
        <v>280</v>
      </c>
      <c r="G11" s="225" t="s">
        <v>282</v>
      </c>
      <c r="H11" s="203" t="s">
        <v>178</v>
      </c>
      <c r="I11" s="204" t="s">
        <v>179</v>
      </c>
      <c r="J11" s="205" t="s">
        <v>284</v>
      </c>
    </row>
    <row r="12" spans="1:10" s="12" customFormat="1" ht="32.25" customHeight="1">
      <c r="A12" s="11"/>
      <c r="B12" s="226" t="s">
        <v>279</v>
      </c>
      <c r="C12" s="217" t="s">
        <v>276</v>
      </c>
      <c r="D12" s="217" t="s">
        <v>277</v>
      </c>
      <c r="E12" s="218" t="s">
        <v>218</v>
      </c>
      <c r="F12" s="217" t="s">
        <v>278</v>
      </c>
      <c r="G12" s="222" t="s">
        <v>182</v>
      </c>
      <c r="H12" s="218" t="s">
        <v>337</v>
      </c>
      <c r="I12" s="218" t="s">
        <v>338</v>
      </c>
      <c r="J12" s="220" t="s">
        <v>212</v>
      </c>
    </row>
    <row r="13" spans="1:10" s="12" customFormat="1" ht="20.100000000000001" customHeight="1">
      <c r="A13" s="11"/>
      <c r="B13" s="241"/>
      <c r="C13" s="219" t="s">
        <v>223</v>
      </c>
      <c r="D13" s="219" t="s">
        <v>224</v>
      </c>
      <c r="E13" s="219" t="s">
        <v>225</v>
      </c>
      <c r="F13" s="219" t="s">
        <v>227</v>
      </c>
      <c r="G13" s="223" t="s">
        <v>226</v>
      </c>
      <c r="H13" s="219"/>
      <c r="I13" s="219"/>
      <c r="J13" s="221" t="s">
        <v>226</v>
      </c>
    </row>
    <row r="14" spans="1:10" s="12" customFormat="1" ht="20.100000000000001" customHeight="1">
      <c r="A14" s="11"/>
      <c r="B14" s="432"/>
      <c r="C14" s="424" t="s">
        <v>180</v>
      </c>
      <c r="D14" s="425"/>
      <c r="E14" s="425"/>
      <c r="F14" s="425"/>
      <c r="G14" s="425"/>
      <c r="H14" s="425"/>
      <c r="I14" s="425"/>
      <c r="J14" s="426"/>
    </row>
    <row r="15" spans="1:10" s="55" customFormat="1" ht="30" customHeight="1" thickBot="1">
      <c r="A15" s="53"/>
      <c r="B15" s="433"/>
      <c r="C15" s="140"/>
      <c r="D15" s="136"/>
      <c r="E15" s="136"/>
      <c r="F15" s="136"/>
      <c r="G15" s="68">
        <f>SUM(G16:G1015)</f>
        <v>0</v>
      </c>
      <c r="H15" s="149"/>
      <c r="I15" s="136"/>
      <c r="J15" s="69">
        <f>SUM(J16:J1015)</f>
        <v>0</v>
      </c>
    </row>
    <row r="16" spans="1:10" s="6" customFormat="1" ht="32.1" customHeight="1" thickTop="1">
      <c r="A16" s="13"/>
      <c r="B16" s="289"/>
      <c r="C16" s="290"/>
      <c r="D16" s="291"/>
      <c r="E16" s="292">
        <f>C16*D16/10</f>
        <v>0</v>
      </c>
      <c r="F16" s="293"/>
      <c r="G16" s="292">
        <f>E16*F16</f>
        <v>0</v>
      </c>
      <c r="H16" s="294">
        <v>0</v>
      </c>
      <c r="I16" s="295">
        <v>0</v>
      </c>
      <c r="J16" s="150">
        <f>E16*(1-H16)*F16*(1-I16)</f>
        <v>0</v>
      </c>
    </row>
    <row r="17" spans="1:10" s="6" customFormat="1" ht="32.1" customHeight="1">
      <c r="A17" s="13"/>
      <c r="B17" s="296"/>
      <c r="C17" s="297"/>
      <c r="D17" s="298"/>
      <c r="E17" s="299">
        <f>C17*D17/10</f>
        <v>0</v>
      </c>
      <c r="F17" s="300"/>
      <c r="G17" s="299">
        <f t="shared" ref="G17:G80" si="0">E17*F17</f>
        <v>0</v>
      </c>
      <c r="H17" s="301">
        <v>0</v>
      </c>
      <c r="I17" s="302">
        <v>0</v>
      </c>
      <c r="J17" s="151">
        <f t="shared" ref="J17:J80" si="1">E17*(1-H17)*F17*(1-I17)</f>
        <v>0</v>
      </c>
    </row>
    <row r="18" spans="1:10" s="6" customFormat="1" ht="32.1" customHeight="1">
      <c r="A18" s="13"/>
      <c r="B18" s="296"/>
      <c r="C18" s="297"/>
      <c r="D18" s="298"/>
      <c r="E18" s="299">
        <f t="shared" ref="E18" si="2">C18*D18/10</f>
        <v>0</v>
      </c>
      <c r="F18" s="300"/>
      <c r="G18" s="299">
        <f t="shared" si="0"/>
        <v>0</v>
      </c>
      <c r="H18" s="301">
        <v>0</v>
      </c>
      <c r="I18" s="302">
        <v>0</v>
      </c>
      <c r="J18" s="151">
        <f t="shared" si="1"/>
        <v>0</v>
      </c>
    </row>
    <row r="19" spans="1:10" s="6" customFormat="1" ht="32.1" customHeight="1">
      <c r="A19" s="13"/>
      <c r="B19" s="296"/>
      <c r="C19" s="297"/>
      <c r="D19" s="298"/>
      <c r="E19" s="299">
        <f>C19*D19/10</f>
        <v>0</v>
      </c>
      <c r="F19" s="300"/>
      <c r="G19" s="299">
        <f t="shared" si="0"/>
        <v>0</v>
      </c>
      <c r="H19" s="301">
        <v>0</v>
      </c>
      <c r="I19" s="302">
        <v>0</v>
      </c>
      <c r="J19" s="151">
        <f t="shared" si="1"/>
        <v>0</v>
      </c>
    </row>
    <row r="20" spans="1:10" s="6" customFormat="1" ht="32.1" customHeight="1">
      <c r="A20" s="13"/>
      <c r="B20" s="296"/>
      <c r="C20" s="297"/>
      <c r="D20" s="298"/>
      <c r="E20" s="299">
        <f t="shared" ref="E20:E29" si="3">C20*D20/10</f>
        <v>0</v>
      </c>
      <c r="F20" s="300"/>
      <c r="G20" s="299">
        <f t="shared" si="0"/>
        <v>0</v>
      </c>
      <c r="H20" s="301">
        <v>0</v>
      </c>
      <c r="I20" s="302">
        <v>0</v>
      </c>
      <c r="J20" s="151">
        <f t="shared" si="1"/>
        <v>0</v>
      </c>
    </row>
    <row r="21" spans="1:10" s="6" customFormat="1" ht="32.1" customHeight="1">
      <c r="A21" s="13"/>
      <c r="B21" s="296"/>
      <c r="C21" s="297"/>
      <c r="D21" s="298"/>
      <c r="E21" s="299">
        <f t="shared" si="3"/>
        <v>0</v>
      </c>
      <c r="F21" s="300"/>
      <c r="G21" s="299">
        <f t="shared" si="0"/>
        <v>0</v>
      </c>
      <c r="H21" s="301">
        <v>0</v>
      </c>
      <c r="I21" s="302">
        <v>0</v>
      </c>
      <c r="J21" s="151">
        <f t="shared" si="1"/>
        <v>0</v>
      </c>
    </row>
    <row r="22" spans="1:10" s="6" customFormat="1" ht="32.1" customHeight="1">
      <c r="A22" s="13"/>
      <c r="B22" s="296"/>
      <c r="C22" s="297"/>
      <c r="D22" s="298"/>
      <c r="E22" s="299">
        <f t="shared" si="3"/>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ref="E30:E93" si="4">C30*D30/10</f>
        <v>0</v>
      </c>
      <c r="F30" s="300"/>
      <c r="G30" s="299">
        <f t="shared" si="0"/>
        <v>0</v>
      </c>
      <c r="H30" s="301">
        <v>0</v>
      </c>
      <c r="I30" s="302">
        <v>0</v>
      </c>
      <c r="J30" s="151">
        <f t="shared" si="1"/>
        <v>0</v>
      </c>
    </row>
    <row r="31" spans="1:10" s="6" customFormat="1" ht="32.1" customHeight="1">
      <c r="A31" s="13"/>
      <c r="B31" s="296"/>
      <c r="C31" s="297"/>
      <c r="D31" s="298"/>
      <c r="E31" s="299">
        <f t="shared" si="4"/>
        <v>0</v>
      </c>
      <c r="F31" s="300"/>
      <c r="G31" s="299">
        <f t="shared" si="0"/>
        <v>0</v>
      </c>
      <c r="H31" s="301">
        <v>0</v>
      </c>
      <c r="I31" s="302">
        <v>0</v>
      </c>
      <c r="J31" s="151">
        <f t="shared" si="1"/>
        <v>0</v>
      </c>
    </row>
    <row r="32" spans="1:10" s="6" customFormat="1" ht="32.1" customHeight="1">
      <c r="A32" s="13"/>
      <c r="B32" s="296"/>
      <c r="C32" s="297"/>
      <c r="D32" s="298"/>
      <c r="E32" s="299">
        <f t="shared" si="4"/>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ref="G81:G144" si="5">E81*F81</f>
        <v>0</v>
      </c>
      <c r="H81" s="301">
        <v>0</v>
      </c>
      <c r="I81" s="302">
        <v>0</v>
      </c>
      <c r="J81" s="151">
        <f t="shared" ref="J81:J144" si="6">E81*(1-H81)*F81*(1-I81)</f>
        <v>0</v>
      </c>
    </row>
    <row r="82" spans="1:10" s="6" customFormat="1" ht="32.1" customHeight="1">
      <c r="A82" s="13"/>
      <c r="B82" s="296"/>
      <c r="C82" s="297"/>
      <c r="D82" s="298"/>
      <c r="E82" s="299">
        <f t="shared" si="4"/>
        <v>0</v>
      </c>
      <c r="F82" s="300"/>
      <c r="G82" s="299">
        <f t="shared" si="5"/>
        <v>0</v>
      </c>
      <c r="H82" s="301">
        <v>0</v>
      </c>
      <c r="I82" s="302">
        <v>0</v>
      </c>
      <c r="J82" s="151">
        <f t="shared" si="6"/>
        <v>0</v>
      </c>
    </row>
    <row r="83" spans="1:10" s="6" customFormat="1" ht="32.1" customHeight="1">
      <c r="A83" s="13"/>
      <c r="B83" s="296"/>
      <c r="C83" s="297"/>
      <c r="D83" s="298"/>
      <c r="E83" s="299">
        <f t="shared" si="4"/>
        <v>0</v>
      </c>
      <c r="F83" s="300"/>
      <c r="G83" s="299">
        <f t="shared" si="5"/>
        <v>0</v>
      </c>
      <c r="H83" s="301">
        <v>0</v>
      </c>
      <c r="I83" s="302">
        <v>0</v>
      </c>
      <c r="J83" s="151">
        <f t="shared" si="6"/>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ref="E94:E157" si="7">C94*D94/10</f>
        <v>0</v>
      </c>
      <c r="F94" s="300"/>
      <c r="G94" s="299">
        <f t="shared" si="5"/>
        <v>0</v>
      </c>
      <c r="H94" s="301">
        <v>0</v>
      </c>
      <c r="I94" s="302">
        <v>0</v>
      </c>
      <c r="J94" s="151">
        <f t="shared" si="6"/>
        <v>0</v>
      </c>
    </row>
    <row r="95" spans="1:10" s="6" customFormat="1" ht="32.1" customHeight="1">
      <c r="A95" s="13"/>
      <c r="B95" s="296"/>
      <c r="C95" s="297"/>
      <c r="D95" s="298"/>
      <c r="E95" s="299">
        <f t="shared" si="7"/>
        <v>0</v>
      </c>
      <c r="F95" s="300"/>
      <c r="G95" s="299">
        <f t="shared" si="5"/>
        <v>0</v>
      </c>
      <c r="H95" s="301">
        <v>0</v>
      </c>
      <c r="I95" s="302">
        <v>0</v>
      </c>
      <c r="J95" s="151">
        <f t="shared" si="6"/>
        <v>0</v>
      </c>
    </row>
    <row r="96" spans="1:10" s="6" customFormat="1" ht="32.1" customHeight="1">
      <c r="A96" s="13"/>
      <c r="B96" s="296"/>
      <c r="C96" s="297"/>
      <c r="D96" s="298"/>
      <c r="E96" s="299">
        <f t="shared" si="7"/>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ref="G145:G208" si="8">E145*F145</f>
        <v>0</v>
      </c>
      <c r="H145" s="301">
        <v>0</v>
      </c>
      <c r="I145" s="302">
        <v>0</v>
      </c>
      <c r="J145" s="151">
        <f t="shared" ref="J145:J208" si="9">E145*(1-H145)*F145*(1-I145)</f>
        <v>0</v>
      </c>
    </row>
    <row r="146" spans="1:10" s="6" customFormat="1" ht="32.1" customHeight="1">
      <c r="A146" s="13"/>
      <c r="B146" s="296"/>
      <c r="C146" s="297"/>
      <c r="D146" s="298"/>
      <c r="E146" s="299">
        <f t="shared" si="7"/>
        <v>0</v>
      </c>
      <c r="F146" s="300"/>
      <c r="G146" s="299">
        <f t="shared" si="8"/>
        <v>0</v>
      </c>
      <c r="H146" s="301">
        <v>0</v>
      </c>
      <c r="I146" s="302">
        <v>0</v>
      </c>
      <c r="J146" s="151">
        <f t="shared" si="9"/>
        <v>0</v>
      </c>
    </row>
    <row r="147" spans="1:10" s="6" customFormat="1" ht="32.1" customHeight="1">
      <c r="A147" s="13"/>
      <c r="B147" s="296"/>
      <c r="C147" s="297"/>
      <c r="D147" s="298"/>
      <c r="E147" s="299">
        <f t="shared" si="7"/>
        <v>0</v>
      </c>
      <c r="F147" s="300"/>
      <c r="G147" s="299">
        <f t="shared" si="8"/>
        <v>0</v>
      </c>
      <c r="H147" s="301">
        <v>0</v>
      </c>
      <c r="I147" s="302">
        <v>0</v>
      </c>
      <c r="J147" s="151">
        <f t="shared" si="9"/>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ref="E158:E221" si="10">C158*D158/10</f>
        <v>0</v>
      </c>
      <c r="F158" s="300"/>
      <c r="G158" s="299">
        <f t="shared" si="8"/>
        <v>0</v>
      </c>
      <c r="H158" s="301">
        <v>0</v>
      </c>
      <c r="I158" s="302">
        <v>0</v>
      </c>
      <c r="J158" s="151">
        <f t="shared" si="9"/>
        <v>0</v>
      </c>
    </row>
    <row r="159" spans="1:10" s="6" customFormat="1" ht="32.1" customHeight="1">
      <c r="A159" s="13"/>
      <c r="B159" s="296"/>
      <c r="C159" s="297"/>
      <c r="D159" s="298"/>
      <c r="E159" s="299">
        <f t="shared" si="10"/>
        <v>0</v>
      </c>
      <c r="F159" s="300"/>
      <c r="G159" s="299">
        <f t="shared" si="8"/>
        <v>0</v>
      </c>
      <c r="H159" s="301">
        <v>0</v>
      </c>
      <c r="I159" s="302">
        <v>0</v>
      </c>
      <c r="J159" s="151">
        <f t="shared" si="9"/>
        <v>0</v>
      </c>
    </row>
    <row r="160" spans="1:10" s="6" customFormat="1" ht="32.1" customHeight="1">
      <c r="A160" s="13"/>
      <c r="B160" s="296"/>
      <c r="C160" s="297"/>
      <c r="D160" s="298"/>
      <c r="E160" s="299">
        <f t="shared" si="10"/>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ref="G209:G272" si="11">E209*F209</f>
        <v>0</v>
      </c>
      <c r="H209" s="301">
        <v>0</v>
      </c>
      <c r="I209" s="302">
        <v>0</v>
      </c>
      <c r="J209" s="151">
        <f t="shared" ref="J209:J272" si="12">E209*(1-H209)*F209*(1-I209)</f>
        <v>0</v>
      </c>
    </row>
    <row r="210" spans="1:10" s="6" customFormat="1" ht="32.1" customHeight="1">
      <c r="A210" s="13"/>
      <c r="B210" s="296"/>
      <c r="C210" s="297"/>
      <c r="D210" s="298"/>
      <c r="E210" s="299">
        <f t="shared" si="10"/>
        <v>0</v>
      </c>
      <c r="F210" s="300"/>
      <c r="G210" s="299">
        <f t="shared" si="11"/>
        <v>0</v>
      </c>
      <c r="H210" s="301">
        <v>0</v>
      </c>
      <c r="I210" s="302">
        <v>0</v>
      </c>
      <c r="J210" s="151">
        <f t="shared" si="12"/>
        <v>0</v>
      </c>
    </row>
    <row r="211" spans="1:10" s="6" customFormat="1" ht="32.1" customHeight="1">
      <c r="A211" s="13"/>
      <c r="B211" s="296"/>
      <c r="C211" s="297"/>
      <c r="D211" s="298"/>
      <c r="E211" s="299">
        <f t="shared" si="10"/>
        <v>0</v>
      </c>
      <c r="F211" s="300"/>
      <c r="G211" s="299">
        <f t="shared" si="11"/>
        <v>0</v>
      </c>
      <c r="H211" s="301">
        <v>0</v>
      </c>
      <c r="I211" s="302">
        <v>0</v>
      </c>
      <c r="J211" s="151">
        <f t="shared" si="12"/>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ref="E222:E285" si="13">C222*D222/10</f>
        <v>0</v>
      </c>
      <c r="F222" s="300"/>
      <c r="G222" s="299">
        <f t="shared" si="11"/>
        <v>0</v>
      </c>
      <c r="H222" s="301">
        <v>0</v>
      </c>
      <c r="I222" s="302">
        <v>0</v>
      </c>
      <c r="J222" s="151">
        <f t="shared" si="12"/>
        <v>0</v>
      </c>
    </row>
    <row r="223" spans="1:10" s="6" customFormat="1" ht="32.1" customHeight="1">
      <c r="A223" s="13"/>
      <c r="B223" s="296"/>
      <c r="C223" s="297"/>
      <c r="D223" s="298"/>
      <c r="E223" s="299">
        <f t="shared" si="13"/>
        <v>0</v>
      </c>
      <c r="F223" s="300"/>
      <c r="G223" s="299">
        <f t="shared" si="11"/>
        <v>0</v>
      </c>
      <c r="H223" s="301">
        <v>0</v>
      </c>
      <c r="I223" s="302">
        <v>0</v>
      </c>
      <c r="J223" s="151">
        <f t="shared" si="12"/>
        <v>0</v>
      </c>
    </row>
    <row r="224" spans="1:10" s="6" customFormat="1" ht="32.1" customHeight="1">
      <c r="A224" s="13"/>
      <c r="B224" s="296"/>
      <c r="C224" s="297"/>
      <c r="D224" s="298"/>
      <c r="E224" s="299">
        <f t="shared" si="13"/>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ref="G273:G336" si="14">E273*F273</f>
        <v>0</v>
      </c>
      <c r="H273" s="301">
        <v>0</v>
      </c>
      <c r="I273" s="302">
        <v>0</v>
      </c>
      <c r="J273" s="151">
        <f t="shared" ref="J273:J336" si="15">E273*(1-H273)*F273*(1-I273)</f>
        <v>0</v>
      </c>
    </row>
    <row r="274" spans="1:10" s="6" customFormat="1" ht="32.1" customHeight="1">
      <c r="A274" s="13"/>
      <c r="B274" s="296"/>
      <c r="C274" s="297"/>
      <c r="D274" s="298"/>
      <c r="E274" s="299">
        <f t="shared" si="13"/>
        <v>0</v>
      </c>
      <c r="F274" s="300"/>
      <c r="G274" s="299">
        <f t="shared" si="14"/>
        <v>0</v>
      </c>
      <c r="H274" s="301">
        <v>0</v>
      </c>
      <c r="I274" s="302">
        <v>0</v>
      </c>
      <c r="J274" s="151">
        <f t="shared" si="15"/>
        <v>0</v>
      </c>
    </row>
    <row r="275" spans="1:10" s="6" customFormat="1" ht="32.1" customHeight="1">
      <c r="A275" s="13"/>
      <c r="B275" s="296"/>
      <c r="C275" s="297"/>
      <c r="D275" s="298"/>
      <c r="E275" s="299">
        <f t="shared" si="13"/>
        <v>0</v>
      </c>
      <c r="F275" s="300"/>
      <c r="G275" s="299">
        <f t="shared" si="14"/>
        <v>0</v>
      </c>
      <c r="H275" s="301">
        <v>0</v>
      </c>
      <c r="I275" s="302">
        <v>0</v>
      </c>
      <c r="J275" s="151">
        <f t="shared" si="15"/>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ref="E286:E349" si="16">C286*D286/10</f>
        <v>0</v>
      </c>
      <c r="F286" s="300"/>
      <c r="G286" s="299">
        <f t="shared" si="14"/>
        <v>0</v>
      </c>
      <c r="H286" s="301">
        <v>0</v>
      </c>
      <c r="I286" s="302">
        <v>0</v>
      </c>
      <c r="J286" s="151">
        <f t="shared" si="15"/>
        <v>0</v>
      </c>
    </row>
    <row r="287" spans="1:10" s="6" customFormat="1" ht="32.1" customHeight="1">
      <c r="A287" s="13"/>
      <c r="B287" s="296"/>
      <c r="C287" s="297"/>
      <c r="D287" s="298"/>
      <c r="E287" s="299">
        <f t="shared" si="16"/>
        <v>0</v>
      </c>
      <c r="F287" s="300"/>
      <c r="G287" s="299">
        <f t="shared" si="14"/>
        <v>0</v>
      </c>
      <c r="H287" s="301">
        <v>0</v>
      </c>
      <c r="I287" s="302">
        <v>0</v>
      </c>
      <c r="J287" s="151">
        <f t="shared" si="15"/>
        <v>0</v>
      </c>
    </row>
    <row r="288" spans="1:10" s="6" customFormat="1" ht="32.1" customHeight="1">
      <c r="A288" s="13"/>
      <c r="B288" s="296"/>
      <c r="C288" s="297"/>
      <c r="D288" s="298"/>
      <c r="E288" s="299">
        <f t="shared" si="16"/>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ref="G337:G400" si="17">E337*F337</f>
        <v>0</v>
      </c>
      <c r="H337" s="301">
        <v>0</v>
      </c>
      <c r="I337" s="302">
        <v>0</v>
      </c>
      <c r="J337" s="151">
        <f t="shared" ref="J337:J400" si="18">E337*(1-H337)*F337*(1-I337)</f>
        <v>0</v>
      </c>
    </row>
    <row r="338" spans="1:10" s="6" customFormat="1" ht="32.1" customHeight="1">
      <c r="A338" s="13"/>
      <c r="B338" s="296"/>
      <c r="C338" s="297"/>
      <c r="D338" s="298"/>
      <c r="E338" s="299">
        <f t="shared" si="16"/>
        <v>0</v>
      </c>
      <c r="F338" s="300"/>
      <c r="G338" s="299">
        <f t="shared" si="17"/>
        <v>0</v>
      </c>
      <c r="H338" s="301">
        <v>0</v>
      </c>
      <c r="I338" s="302">
        <v>0</v>
      </c>
      <c r="J338" s="151">
        <f t="shared" si="18"/>
        <v>0</v>
      </c>
    </row>
    <row r="339" spans="1:10" s="6" customFormat="1" ht="32.1" customHeight="1">
      <c r="A339" s="13"/>
      <c r="B339" s="296"/>
      <c r="C339" s="297"/>
      <c r="D339" s="298"/>
      <c r="E339" s="299">
        <f t="shared" si="16"/>
        <v>0</v>
      </c>
      <c r="F339" s="300"/>
      <c r="G339" s="299">
        <f t="shared" si="17"/>
        <v>0</v>
      </c>
      <c r="H339" s="301">
        <v>0</v>
      </c>
      <c r="I339" s="302">
        <v>0</v>
      </c>
      <c r="J339" s="151">
        <f t="shared" si="18"/>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ref="E350:E413" si="19">C350*D350/10</f>
        <v>0</v>
      </c>
      <c r="F350" s="300"/>
      <c r="G350" s="299">
        <f t="shared" si="17"/>
        <v>0</v>
      </c>
      <c r="H350" s="301">
        <v>0</v>
      </c>
      <c r="I350" s="302">
        <v>0</v>
      </c>
      <c r="J350" s="151">
        <f t="shared" si="18"/>
        <v>0</v>
      </c>
    </row>
    <row r="351" spans="1:10" s="6" customFormat="1" ht="32.1" customHeight="1">
      <c r="A351" s="13"/>
      <c r="B351" s="296"/>
      <c r="C351" s="297"/>
      <c r="D351" s="298"/>
      <c r="E351" s="299">
        <f t="shared" si="19"/>
        <v>0</v>
      </c>
      <c r="F351" s="300"/>
      <c r="G351" s="299">
        <f t="shared" si="17"/>
        <v>0</v>
      </c>
      <c r="H351" s="301">
        <v>0</v>
      </c>
      <c r="I351" s="302">
        <v>0</v>
      </c>
      <c r="J351" s="151">
        <f t="shared" si="18"/>
        <v>0</v>
      </c>
    </row>
    <row r="352" spans="1:10" s="6" customFormat="1" ht="32.1" customHeight="1">
      <c r="A352" s="13"/>
      <c r="B352" s="296"/>
      <c r="C352" s="297"/>
      <c r="D352" s="298"/>
      <c r="E352" s="299">
        <f t="shared" si="19"/>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ref="G401:G464" si="20">E401*F401</f>
        <v>0</v>
      </c>
      <c r="H401" s="301">
        <v>0</v>
      </c>
      <c r="I401" s="302">
        <v>0</v>
      </c>
      <c r="J401" s="151">
        <f t="shared" ref="J401:J464" si="21">E401*(1-H401)*F401*(1-I401)</f>
        <v>0</v>
      </c>
    </row>
    <row r="402" spans="1:10" s="6" customFormat="1" ht="32.1" customHeight="1">
      <c r="A402" s="13"/>
      <c r="B402" s="296"/>
      <c r="C402" s="297"/>
      <c r="D402" s="298"/>
      <c r="E402" s="299">
        <f t="shared" si="19"/>
        <v>0</v>
      </c>
      <c r="F402" s="300"/>
      <c r="G402" s="299">
        <f t="shared" si="20"/>
        <v>0</v>
      </c>
      <c r="H402" s="301">
        <v>0</v>
      </c>
      <c r="I402" s="302">
        <v>0</v>
      </c>
      <c r="J402" s="151">
        <f t="shared" si="21"/>
        <v>0</v>
      </c>
    </row>
    <row r="403" spans="1:10" s="6" customFormat="1" ht="32.1" customHeight="1">
      <c r="A403" s="13"/>
      <c r="B403" s="296"/>
      <c r="C403" s="297"/>
      <c r="D403" s="298"/>
      <c r="E403" s="299">
        <f t="shared" si="19"/>
        <v>0</v>
      </c>
      <c r="F403" s="300"/>
      <c r="G403" s="299">
        <f t="shared" si="20"/>
        <v>0</v>
      </c>
      <c r="H403" s="301">
        <v>0</v>
      </c>
      <c r="I403" s="302">
        <v>0</v>
      </c>
      <c r="J403" s="151">
        <f t="shared" si="21"/>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ref="E414:E477" si="22">C414*D414/10</f>
        <v>0</v>
      </c>
      <c r="F414" s="300"/>
      <c r="G414" s="299">
        <f t="shared" si="20"/>
        <v>0</v>
      </c>
      <c r="H414" s="301">
        <v>0</v>
      </c>
      <c r="I414" s="302">
        <v>0</v>
      </c>
      <c r="J414" s="151">
        <f t="shared" si="21"/>
        <v>0</v>
      </c>
    </row>
    <row r="415" spans="1:10" s="6" customFormat="1" ht="32.1" customHeight="1">
      <c r="A415" s="13"/>
      <c r="B415" s="296"/>
      <c r="C415" s="297"/>
      <c r="D415" s="298"/>
      <c r="E415" s="299">
        <f t="shared" si="22"/>
        <v>0</v>
      </c>
      <c r="F415" s="300"/>
      <c r="G415" s="299">
        <f t="shared" si="20"/>
        <v>0</v>
      </c>
      <c r="H415" s="301">
        <v>0</v>
      </c>
      <c r="I415" s="302">
        <v>0</v>
      </c>
      <c r="J415" s="151">
        <f t="shared" si="21"/>
        <v>0</v>
      </c>
    </row>
    <row r="416" spans="1:10" s="6" customFormat="1" ht="32.1" customHeight="1">
      <c r="A416" s="13"/>
      <c r="B416" s="296"/>
      <c r="C416" s="297"/>
      <c r="D416" s="298"/>
      <c r="E416" s="299">
        <f t="shared" si="22"/>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ref="G465:G528" si="23">E465*F465</f>
        <v>0</v>
      </c>
      <c r="H465" s="301">
        <v>0</v>
      </c>
      <c r="I465" s="302">
        <v>0</v>
      </c>
      <c r="J465" s="151">
        <f t="shared" ref="J465:J528" si="24">E465*(1-H465)*F465*(1-I465)</f>
        <v>0</v>
      </c>
    </row>
    <row r="466" spans="1:10" s="6" customFormat="1" ht="32.1" customHeight="1">
      <c r="A466" s="13"/>
      <c r="B466" s="296"/>
      <c r="C466" s="297"/>
      <c r="D466" s="298"/>
      <c r="E466" s="299">
        <f t="shared" si="22"/>
        <v>0</v>
      </c>
      <c r="F466" s="300"/>
      <c r="G466" s="299">
        <f t="shared" si="23"/>
        <v>0</v>
      </c>
      <c r="H466" s="301">
        <v>0</v>
      </c>
      <c r="I466" s="302">
        <v>0</v>
      </c>
      <c r="J466" s="151">
        <f t="shared" si="24"/>
        <v>0</v>
      </c>
    </row>
    <row r="467" spans="1:10" s="6" customFormat="1" ht="32.1" customHeight="1">
      <c r="A467" s="13"/>
      <c r="B467" s="296"/>
      <c r="C467" s="297"/>
      <c r="D467" s="298"/>
      <c r="E467" s="299">
        <f t="shared" si="22"/>
        <v>0</v>
      </c>
      <c r="F467" s="300"/>
      <c r="G467" s="299">
        <f t="shared" si="23"/>
        <v>0</v>
      </c>
      <c r="H467" s="301">
        <v>0</v>
      </c>
      <c r="I467" s="302">
        <v>0</v>
      </c>
      <c r="J467" s="151">
        <f t="shared" si="24"/>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ref="E478:E541" si="25">C478*D478/10</f>
        <v>0</v>
      </c>
      <c r="F478" s="300"/>
      <c r="G478" s="299">
        <f t="shared" si="23"/>
        <v>0</v>
      </c>
      <c r="H478" s="301">
        <v>0</v>
      </c>
      <c r="I478" s="302">
        <v>0</v>
      </c>
      <c r="J478" s="151">
        <f t="shared" si="24"/>
        <v>0</v>
      </c>
    </row>
    <row r="479" spans="1:10" s="6" customFormat="1" ht="32.1" customHeight="1">
      <c r="A479" s="13"/>
      <c r="B479" s="296"/>
      <c r="C479" s="297"/>
      <c r="D479" s="298"/>
      <c r="E479" s="299">
        <f t="shared" si="25"/>
        <v>0</v>
      </c>
      <c r="F479" s="300"/>
      <c r="G479" s="299">
        <f t="shared" si="23"/>
        <v>0</v>
      </c>
      <c r="H479" s="301">
        <v>0</v>
      </c>
      <c r="I479" s="302">
        <v>0</v>
      </c>
      <c r="J479" s="151">
        <f t="shared" si="24"/>
        <v>0</v>
      </c>
    </row>
    <row r="480" spans="1:10" s="6" customFormat="1" ht="32.1" customHeight="1">
      <c r="A480" s="13"/>
      <c r="B480" s="296"/>
      <c r="C480" s="297"/>
      <c r="D480" s="298"/>
      <c r="E480" s="299">
        <f t="shared" si="25"/>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ref="G529:G592" si="26">E529*F529</f>
        <v>0</v>
      </c>
      <c r="H529" s="301">
        <v>0</v>
      </c>
      <c r="I529" s="302">
        <v>0</v>
      </c>
      <c r="J529" s="151">
        <f t="shared" ref="J529:J592" si="27">E529*(1-H529)*F529*(1-I529)</f>
        <v>0</v>
      </c>
    </row>
    <row r="530" spans="1:10" s="6" customFormat="1" ht="32.1" customHeight="1">
      <c r="A530" s="13"/>
      <c r="B530" s="296"/>
      <c r="C530" s="297"/>
      <c r="D530" s="298"/>
      <c r="E530" s="299">
        <f t="shared" si="25"/>
        <v>0</v>
      </c>
      <c r="F530" s="300"/>
      <c r="G530" s="299">
        <f t="shared" si="26"/>
        <v>0</v>
      </c>
      <c r="H530" s="301">
        <v>0</v>
      </c>
      <c r="I530" s="302">
        <v>0</v>
      </c>
      <c r="J530" s="151">
        <f t="shared" si="27"/>
        <v>0</v>
      </c>
    </row>
    <row r="531" spans="1:10" s="6" customFormat="1" ht="32.1" customHeight="1">
      <c r="A531" s="13"/>
      <c r="B531" s="296"/>
      <c r="C531" s="297"/>
      <c r="D531" s="298"/>
      <c r="E531" s="299">
        <f t="shared" si="25"/>
        <v>0</v>
      </c>
      <c r="F531" s="300"/>
      <c r="G531" s="299">
        <f t="shared" si="26"/>
        <v>0</v>
      </c>
      <c r="H531" s="301">
        <v>0</v>
      </c>
      <c r="I531" s="302">
        <v>0</v>
      </c>
      <c r="J531" s="151">
        <f t="shared" si="27"/>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ref="E542:E605" si="28">C542*D542/10</f>
        <v>0</v>
      </c>
      <c r="F542" s="300"/>
      <c r="G542" s="299">
        <f t="shared" si="26"/>
        <v>0</v>
      </c>
      <c r="H542" s="301">
        <v>0</v>
      </c>
      <c r="I542" s="302">
        <v>0</v>
      </c>
      <c r="J542" s="151">
        <f t="shared" si="27"/>
        <v>0</v>
      </c>
    </row>
    <row r="543" spans="1:10" s="6" customFormat="1" ht="32.1" customHeight="1">
      <c r="A543" s="13"/>
      <c r="B543" s="296"/>
      <c r="C543" s="297"/>
      <c r="D543" s="298"/>
      <c r="E543" s="299">
        <f t="shared" si="28"/>
        <v>0</v>
      </c>
      <c r="F543" s="300"/>
      <c r="G543" s="299">
        <f t="shared" si="26"/>
        <v>0</v>
      </c>
      <c r="H543" s="301">
        <v>0</v>
      </c>
      <c r="I543" s="302">
        <v>0</v>
      </c>
      <c r="J543" s="151">
        <f t="shared" si="27"/>
        <v>0</v>
      </c>
    </row>
    <row r="544" spans="1:10" s="6" customFormat="1" ht="32.1" customHeight="1">
      <c r="A544" s="13"/>
      <c r="B544" s="296"/>
      <c r="C544" s="297"/>
      <c r="D544" s="298"/>
      <c r="E544" s="299">
        <f t="shared" si="28"/>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ref="G593:G656" si="29">E593*F593</f>
        <v>0</v>
      </c>
      <c r="H593" s="301">
        <v>0</v>
      </c>
      <c r="I593" s="302">
        <v>0</v>
      </c>
      <c r="J593" s="151">
        <f t="shared" ref="J593:J656" si="30">E593*(1-H593)*F593*(1-I593)</f>
        <v>0</v>
      </c>
    </row>
    <row r="594" spans="1:10" s="6" customFormat="1" ht="32.1" customHeight="1">
      <c r="A594" s="13"/>
      <c r="B594" s="296"/>
      <c r="C594" s="297"/>
      <c r="D594" s="298"/>
      <c r="E594" s="299">
        <f t="shared" si="28"/>
        <v>0</v>
      </c>
      <c r="F594" s="300"/>
      <c r="G594" s="299">
        <f t="shared" si="29"/>
        <v>0</v>
      </c>
      <c r="H594" s="301">
        <v>0</v>
      </c>
      <c r="I594" s="302">
        <v>0</v>
      </c>
      <c r="J594" s="151">
        <f t="shared" si="30"/>
        <v>0</v>
      </c>
    </row>
    <row r="595" spans="1:10" s="6" customFormat="1" ht="32.1" customHeight="1">
      <c r="A595" s="13"/>
      <c r="B595" s="296"/>
      <c r="C595" s="297"/>
      <c r="D595" s="298"/>
      <c r="E595" s="299">
        <f t="shared" si="28"/>
        <v>0</v>
      </c>
      <c r="F595" s="300"/>
      <c r="G595" s="299">
        <f t="shared" si="29"/>
        <v>0</v>
      </c>
      <c r="H595" s="301">
        <v>0</v>
      </c>
      <c r="I595" s="302">
        <v>0</v>
      </c>
      <c r="J595" s="151">
        <f t="shared" si="30"/>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ref="E606:E669" si="31">C606*D606/10</f>
        <v>0</v>
      </c>
      <c r="F606" s="300"/>
      <c r="G606" s="299">
        <f t="shared" si="29"/>
        <v>0</v>
      </c>
      <c r="H606" s="301">
        <v>0</v>
      </c>
      <c r="I606" s="302">
        <v>0</v>
      </c>
      <c r="J606" s="151">
        <f t="shared" si="30"/>
        <v>0</v>
      </c>
    </row>
    <row r="607" spans="1:10" s="6" customFormat="1" ht="32.1" customHeight="1">
      <c r="A607" s="13"/>
      <c r="B607" s="296"/>
      <c r="C607" s="297"/>
      <c r="D607" s="298"/>
      <c r="E607" s="299">
        <f t="shared" si="31"/>
        <v>0</v>
      </c>
      <c r="F607" s="300"/>
      <c r="G607" s="299">
        <f t="shared" si="29"/>
        <v>0</v>
      </c>
      <c r="H607" s="301">
        <v>0</v>
      </c>
      <c r="I607" s="302">
        <v>0</v>
      </c>
      <c r="J607" s="151">
        <f t="shared" si="30"/>
        <v>0</v>
      </c>
    </row>
    <row r="608" spans="1:10" s="6" customFormat="1" ht="32.1" customHeight="1">
      <c r="A608" s="13"/>
      <c r="B608" s="296"/>
      <c r="C608" s="297"/>
      <c r="D608" s="298"/>
      <c r="E608" s="299">
        <f t="shared" si="31"/>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ref="G657:G720" si="32">E657*F657</f>
        <v>0</v>
      </c>
      <c r="H657" s="301">
        <v>0</v>
      </c>
      <c r="I657" s="302">
        <v>0</v>
      </c>
      <c r="J657" s="151">
        <f t="shared" ref="J657:J720" si="33">E657*(1-H657)*F657*(1-I657)</f>
        <v>0</v>
      </c>
    </row>
    <row r="658" spans="1:10" s="6" customFormat="1" ht="32.1" customHeight="1">
      <c r="A658" s="13"/>
      <c r="B658" s="296"/>
      <c r="C658" s="297"/>
      <c r="D658" s="298"/>
      <c r="E658" s="299">
        <f t="shared" si="31"/>
        <v>0</v>
      </c>
      <c r="F658" s="300"/>
      <c r="G658" s="299">
        <f t="shared" si="32"/>
        <v>0</v>
      </c>
      <c r="H658" s="301">
        <v>0</v>
      </c>
      <c r="I658" s="302">
        <v>0</v>
      </c>
      <c r="J658" s="151">
        <f t="shared" si="33"/>
        <v>0</v>
      </c>
    </row>
    <row r="659" spans="1:10" s="6" customFormat="1" ht="32.1" customHeight="1">
      <c r="A659" s="13"/>
      <c r="B659" s="296"/>
      <c r="C659" s="297"/>
      <c r="D659" s="298"/>
      <c r="E659" s="299">
        <f t="shared" si="31"/>
        <v>0</v>
      </c>
      <c r="F659" s="300"/>
      <c r="G659" s="299">
        <f t="shared" si="32"/>
        <v>0</v>
      </c>
      <c r="H659" s="301">
        <v>0</v>
      </c>
      <c r="I659" s="302">
        <v>0</v>
      </c>
      <c r="J659" s="151">
        <f t="shared" si="33"/>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ref="E670:E733" si="34">C670*D670/10</f>
        <v>0</v>
      </c>
      <c r="F670" s="300"/>
      <c r="G670" s="299">
        <f t="shared" si="32"/>
        <v>0</v>
      </c>
      <c r="H670" s="301">
        <v>0</v>
      </c>
      <c r="I670" s="302">
        <v>0</v>
      </c>
      <c r="J670" s="151">
        <f t="shared" si="33"/>
        <v>0</v>
      </c>
    </row>
    <row r="671" spans="1:10" s="6" customFormat="1" ht="32.1" customHeight="1">
      <c r="A671" s="13"/>
      <c r="B671" s="296"/>
      <c r="C671" s="297"/>
      <c r="D671" s="298"/>
      <c r="E671" s="299">
        <f t="shared" si="34"/>
        <v>0</v>
      </c>
      <c r="F671" s="300"/>
      <c r="G671" s="299">
        <f t="shared" si="32"/>
        <v>0</v>
      </c>
      <c r="H671" s="301">
        <v>0</v>
      </c>
      <c r="I671" s="302">
        <v>0</v>
      </c>
      <c r="J671" s="151">
        <f t="shared" si="33"/>
        <v>0</v>
      </c>
    </row>
    <row r="672" spans="1:10" s="6" customFormat="1" ht="32.1" customHeight="1">
      <c r="A672" s="13"/>
      <c r="B672" s="296"/>
      <c r="C672" s="297"/>
      <c r="D672" s="298"/>
      <c r="E672" s="299">
        <f t="shared" si="34"/>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ref="G721:G784" si="35">E721*F721</f>
        <v>0</v>
      </c>
      <c r="H721" s="301">
        <v>0</v>
      </c>
      <c r="I721" s="302">
        <v>0</v>
      </c>
      <c r="J721" s="151">
        <f t="shared" ref="J721:J784" si="36">E721*(1-H721)*F721*(1-I721)</f>
        <v>0</v>
      </c>
    </row>
    <row r="722" spans="1:10" s="6" customFormat="1" ht="32.1" customHeight="1">
      <c r="A722" s="13"/>
      <c r="B722" s="296"/>
      <c r="C722" s="297"/>
      <c r="D722" s="298"/>
      <c r="E722" s="299">
        <f t="shared" si="34"/>
        <v>0</v>
      </c>
      <c r="F722" s="300"/>
      <c r="G722" s="299">
        <f t="shared" si="35"/>
        <v>0</v>
      </c>
      <c r="H722" s="301">
        <v>0</v>
      </c>
      <c r="I722" s="302">
        <v>0</v>
      </c>
      <c r="J722" s="151">
        <f t="shared" si="36"/>
        <v>0</v>
      </c>
    </row>
    <row r="723" spans="1:10" s="6" customFormat="1" ht="32.1" customHeight="1">
      <c r="A723" s="13"/>
      <c r="B723" s="296"/>
      <c r="C723" s="297"/>
      <c r="D723" s="298"/>
      <c r="E723" s="299">
        <f t="shared" si="34"/>
        <v>0</v>
      </c>
      <c r="F723" s="300"/>
      <c r="G723" s="299">
        <f t="shared" si="35"/>
        <v>0</v>
      </c>
      <c r="H723" s="301">
        <v>0</v>
      </c>
      <c r="I723" s="302">
        <v>0</v>
      </c>
      <c r="J723" s="151">
        <f t="shared" si="36"/>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ref="E734:E797" si="37">C734*D734/10</f>
        <v>0</v>
      </c>
      <c r="F734" s="300"/>
      <c r="G734" s="299">
        <f t="shared" si="35"/>
        <v>0</v>
      </c>
      <c r="H734" s="301">
        <v>0</v>
      </c>
      <c r="I734" s="302">
        <v>0</v>
      </c>
      <c r="J734" s="151">
        <f t="shared" si="36"/>
        <v>0</v>
      </c>
    </row>
    <row r="735" spans="1:10" s="6" customFormat="1" ht="32.1" customHeight="1">
      <c r="A735" s="13"/>
      <c r="B735" s="296"/>
      <c r="C735" s="297"/>
      <c r="D735" s="298"/>
      <c r="E735" s="299">
        <f t="shared" si="37"/>
        <v>0</v>
      </c>
      <c r="F735" s="300"/>
      <c r="G735" s="299">
        <f t="shared" si="35"/>
        <v>0</v>
      </c>
      <c r="H735" s="301">
        <v>0</v>
      </c>
      <c r="I735" s="302">
        <v>0</v>
      </c>
      <c r="J735" s="151">
        <f t="shared" si="36"/>
        <v>0</v>
      </c>
    </row>
    <row r="736" spans="1:10" s="6" customFormat="1" ht="32.1" customHeight="1">
      <c r="A736" s="13"/>
      <c r="B736" s="296"/>
      <c r="C736" s="297"/>
      <c r="D736" s="298"/>
      <c r="E736" s="299">
        <f t="shared" si="37"/>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ref="G785:G848" si="38">E785*F785</f>
        <v>0</v>
      </c>
      <c r="H785" s="301">
        <v>0</v>
      </c>
      <c r="I785" s="302">
        <v>0</v>
      </c>
      <c r="J785" s="151">
        <f t="shared" ref="J785:J848" si="39">E785*(1-H785)*F785*(1-I785)</f>
        <v>0</v>
      </c>
    </row>
    <row r="786" spans="1:10" s="6" customFormat="1" ht="32.1" customHeight="1">
      <c r="A786" s="13"/>
      <c r="B786" s="296"/>
      <c r="C786" s="297"/>
      <c r="D786" s="298"/>
      <c r="E786" s="299">
        <f t="shared" si="37"/>
        <v>0</v>
      </c>
      <c r="F786" s="300"/>
      <c r="G786" s="299">
        <f t="shared" si="38"/>
        <v>0</v>
      </c>
      <c r="H786" s="301">
        <v>0</v>
      </c>
      <c r="I786" s="302">
        <v>0</v>
      </c>
      <c r="J786" s="151">
        <f t="shared" si="39"/>
        <v>0</v>
      </c>
    </row>
    <row r="787" spans="1:10" s="6" customFormat="1" ht="32.1" customHeight="1">
      <c r="A787" s="13"/>
      <c r="B787" s="296"/>
      <c r="C787" s="297"/>
      <c r="D787" s="298"/>
      <c r="E787" s="299">
        <f t="shared" si="37"/>
        <v>0</v>
      </c>
      <c r="F787" s="300"/>
      <c r="G787" s="299">
        <f t="shared" si="38"/>
        <v>0</v>
      </c>
      <c r="H787" s="301">
        <v>0</v>
      </c>
      <c r="I787" s="302">
        <v>0</v>
      </c>
      <c r="J787" s="151">
        <f t="shared" si="39"/>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ref="E798:E861" si="40">C798*D798/10</f>
        <v>0</v>
      </c>
      <c r="F798" s="300"/>
      <c r="G798" s="299">
        <f t="shared" si="38"/>
        <v>0</v>
      </c>
      <c r="H798" s="301">
        <v>0</v>
      </c>
      <c r="I798" s="302">
        <v>0</v>
      </c>
      <c r="J798" s="151">
        <f t="shared" si="39"/>
        <v>0</v>
      </c>
    </row>
    <row r="799" spans="1:10" s="6" customFormat="1" ht="32.1" customHeight="1">
      <c r="A799" s="13"/>
      <c r="B799" s="296"/>
      <c r="C799" s="297"/>
      <c r="D799" s="298"/>
      <c r="E799" s="299">
        <f t="shared" si="40"/>
        <v>0</v>
      </c>
      <c r="F799" s="300"/>
      <c r="G799" s="299">
        <f t="shared" si="38"/>
        <v>0</v>
      </c>
      <c r="H799" s="301">
        <v>0</v>
      </c>
      <c r="I799" s="302">
        <v>0</v>
      </c>
      <c r="J799" s="151">
        <f t="shared" si="39"/>
        <v>0</v>
      </c>
    </row>
    <row r="800" spans="1:10" s="6" customFormat="1" ht="32.1" customHeight="1">
      <c r="A800" s="13"/>
      <c r="B800" s="296"/>
      <c r="C800" s="297"/>
      <c r="D800" s="298"/>
      <c r="E800" s="299">
        <f t="shared" si="40"/>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ref="G849:G912" si="41">E849*F849</f>
        <v>0</v>
      </c>
      <c r="H849" s="301">
        <v>0</v>
      </c>
      <c r="I849" s="302">
        <v>0</v>
      </c>
      <c r="J849" s="151">
        <f t="shared" ref="J849:J912" si="42">E849*(1-H849)*F849*(1-I849)</f>
        <v>0</v>
      </c>
    </row>
    <row r="850" spans="1:10" s="6" customFormat="1" ht="32.1" customHeight="1">
      <c r="A850" s="13"/>
      <c r="B850" s="296"/>
      <c r="C850" s="297"/>
      <c r="D850" s="298"/>
      <c r="E850" s="299">
        <f t="shared" si="40"/>
        <v>0</v>
      </c>
      <c r="F850" s="300"/>
      <c r="G850" s="299">
        <f t="shared" si="41"/>
        <v>0</v>
      </c>
      <c r="H850" s="301">
        <v>0</v>
      </c>
      <c r="I850" s="302">
        <v>0</v>
      </c>
      <c r="J850" s="151">
        <f t="shared" si="42"/>
        <v>0</v>
      </c>
    </row>
    <row r="851" spans="1:10" s="6" customFormat="1" ht="32.1" customHeight="1">
      <c r="A851" s="13"/>
      <c r="B851" s="296"/>
      <c r="C851" s="297"/>
      <c r="D851" s="298"/>
      <c r="E851" s="299">
        <f t="shared" si="40"/>
        <v>0</v>
      </c>
      <c r="F851" s="300"/>
      <c r="G851" s="299">
        <f t="shared" si="41"/>
        <v>0</v>
      </c>
      <c r="H851" s="301">
        <v>0</v>
      </c>
      <c r="I851" s="302">
        <v>0</v>
      </c>
      <c r="J851" s="151">
        <f t="shared" si="42"/>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ref="E862:E925" si="43">C862*D862/10</f>
        <v>0</v>
      </c>
      <c r="F862" s="300"/>
      <c r="G862" s="299">
        <f t="shared" si="41"/>
        <v>0</v>
      </c>
      <c r="H862" s="301">
        <v>0</v>
      </c>
      <c r="I862" s="302">
        <v>0</v>
      </c>
      <c r="J862" s="151">
        <f t="shared" si="42"/>
        <v>0</v>
      </c>
    </row>
    <row r="863" spans="1:10" s="6" customFormat="1" ht="32.1" customHeight="1">
      <c r="A863" s="13"/>
      <c r="B863" s="296"/>
      <c r="C863" s="297"/>
      <c r="D863" s="298"/>
      <c r="E863" s="299">
        <f t="shared" si="43"/>
        <v>0</v>
      </c>
      <c r="F863" s="300"/>
      <c r="G863" s="299">
        <f t="shared" si="41"/>
        <v>0</v>
      </c>
      <c r="H863" s="301">
        <v>0</v>
      </c>
      <c r="I863" s="302">
        <v>0</v>
      </c>
      <c r="J863" s="151">
        <f t="shared" si="42"/>
        <v>0</v>
      </c>
    </row>
    <row r="864" spans="1:10" s="6" customFormat="1" ht="32.1" customHeight="1">
      <c r="A864" s="13"/>
      <c r="B864" s="296"/>
      <c r="C864" s="297"/>
      <c r="D864" s="298"/>
      <c r="E864" s="299">
        <f t="shared" si="43"/>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ref="G913:G976" si="44">E913*F913</f>
        <v>0</v>
      </c>
      <c r="H913" s="301">
        <v>0</v>
      </c>
      <c r="I913" s="302">
        <v>0</v>
      </c>
      <c r="J913" s="151">
        <f t="shared" ref="J913:J976" si="45">E913*(1-H913)*F913*(1-I913)</f>
        <v>0</v>
      </c>
    </row>
    <row r="914" spans="1:10" s="6" customFormat="1" ht="32.1" customHeight="1">
      <c r="A914" s="13"/>
      <c r="B914" s="296"/>
      <c r="C914" s="297"/>
      <c r="D914" s="298"/>
      <c r="E914" s="299">
        <f t="shared" si="43"/>
        <v>0</v>
      </c>
      <c r="F914" s="300"/>
      <c r="G914" s="299">
        <f t="shared" si="44"/>
        <v>0</v>
      </c>
      <c r="H914" s="301">
        <v>0</v>
      </c>
      <c r="I914" s="302">
        <v>0</v>
      </c>
      <c r="J914" s="151">
        <f t="shared" si="45"/>
        <v>0</v>
      </c>
    </row>
    <row r="915" spans="1:10" s="6" customFormat="1" ht="32.1" customHeight="1">
      <c r="A915" s="13"/>
      <c r="B915" s="296"/>
      <c r="C915" s="297"/>
      <c r="D915" s="298"/>
      <c r="E915" s="299">
        <f t="shared" si="43"/>
        <v>0</v>
      </c>
      <c r="F915" s="300"/>
      <c r="G915" s="299">
        <f t="shared" si="44"/>
        <v>0</v>
      </c>
      <c r="H915" s="301">
        <v>0</v>
      </c>
      <c r="I915" s="302">
        <v>0</v>
      </c>
      <c r="J915" s="151">
        <f t="shared" si="45"/>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ref="E926:E989" si="46">C926*D926/10</f>
        <v>0</v>
      </c>
      <c r="F926" s="300"/>
      <c r="G926" s="299">
        <f t="shared" si="44"/>
        <v>0</v>
      </c>
      <c r="H926" s="301">
        <v>0</v>
      </c>
      <c r="I926" s="302">
        <v>0</v>
      </c>
      <c r="J926" s="151">
        <f t="shared" si="45"/>
        <v>0</v>
      </c>
    </row>
    <row r="927" spans="1:10" s="6" customFormat="1" ht="32.1" customHeight="1">
      <c r="A927" s="13"/>
      <c r="B927" s="296"/>
      <c r="C927" s="297"/>
      <c r="D927" s="298"/>
      <c r="E927" s="299">
        <f t="shared" si="46"/>
        <v>0</v>
      </c>
      <c r="F927" s="300"/>
      <c r="G927" s="299">
        <f t="shared" si="44"/>
        <v>0</v>
      </c>
      <c r="H927" s="301">
        <v>0</v>
      </c>
      <c r="I927" s="302">
        <v>0</v>
      </c>
      <c r="J927" s="151">
        <f t="shared" si="45"/>
        <v>0</v>
      </c>
    </row>
    <row r="928" spans="1:10" s="6" customFormat="1" ht="32.1" customHeight="1">
      <c r="A928" s="13"/>
      <c r="B928" s="296"/>
      <c r="C928" s="297"/>
      <c r="D928" s="298"/>
      <c r="E928" s="299">
        <f t="shared" si="46"/>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ref="G977:G1015" si="47">E977*F977</f>
        <v>0</v>
      </c>
      <c r="H977" s="301">
        <v>0</v>
      </c>
      <c r="I977" s="302">
        <v>0</v>
      </c>
      <c r="J977" s="151">
        <f t="shared" ref="J977:J1015" si="48">E977*(1-H977)*F977*(1-I977)</f>
        <v>0</v>
      </c>
    </row>
    <row r="978" spans="1:10" s="6" customFormat="1" ht="32.1" customHeight="1">
      <c r="A978" s="13"/>
      <c r="B978" s="296"/>
      <c r="C978" s="297"/>
      <c r="D978" s="298"/>
      <c r="E978" s="299">
        <f t="shared" si="46"/>
        <v>0</v>
      </c>
      <c r="F978" s="300"/>
      <c r="G978" s="299">
        <f t="shared" si="47"/>
        <v>0</v>
      </c>
      <c r="H978" s="301">
        <v>0</v>
      </c>
      <c r="I978" s="302">
        <v>0</v>
      </c>
      <c r="J978" s="151">
        <f t="shared" si="48"/>
        <v>0</v>
      </c>
    </row>
    <row r="979" spans="1:10" s="6" customFormat="1" ht="32.1" customHeight="1">
      <c r="A979" s="13"/>
      <c r="B979" s="296"/>
      <c r="C979" s="297"/>
      <c r="D979" s="298"/>
      <c r="E979" s="299">
        <f t="shared" si="46"/>
        <v>0</v>
      </c>
      <c r="F979" s="300"/>
      <c r="G979" s="299">
        <f t="shared" si="47"/>
        <v>0</v>
      </c>
      <c r="H979" s="301">
        <v>0</v>
      </c>
      <c r="I979" s="302">
        <v>0</v>
      </c>
      <c r="J979" s="151">
        <f t="shared" si="48"/>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ref="E990:E1015" si="49">C990*D990/10</f>
        <v>0</v>
      </c>
      <c r="F990" s="300"/>
      <c r="G990" s="299">
        <f t="shared" si="47"/>
        <v>0</v>
      </c>
      <c r="H990" s="301">
        <v>0</v>
      </c>
      <c r="I990" s="302">
        <v>0</v>
      </c>
      <c r="J990" s="151">
        <f t="shared" si="48"/>
        <v>0</v>
      </c>
    </row>
    <row r="991" spans="1:10" s="6" customFormat="1" ht="32.1" customHeight="1">
      <c r="A991" s="13"/>
      <c r="B991" s="296"/>
      <c r="C991" s="297"/>
      <c r="D991" s="298"/>
      <c r="E991" s="299">
        <f t="shared" si="49"/>
        <v>0</v>
      </c>
      <c r="F991" s="300"/>
      <c r="G991" s="299">
        <f t="shared" si="47"/>
        <v>0</v>
      </c>
      <c r="H991" s="301">
        <v>0</v>
      </c>
      <c r="I991" s="302">
        <v>0</v>
      </c>
      <c r="J991" s="151">
        <f t="shared" si="48"/>
        <v>0</v>
      </c>
    </row>
    <row r="992" spans="1:10" s="6" customFormat="1" ht="32.1" customHeight="1">
      <c r="A992" s="13"/>
      <c r="B992" s="296"/>
      <c r="C992" s="297"/>
      <c r="D992" s="298"/>
      <c r="E992" s="299">
        <f t="shared" si="49"/>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391</v>
      </c>
      <c r="C2" s="2"/>
      <c r="D2" s="2"/>
      <c r="E2" s="2"/>
      <c r="H2" s="2"/>
    </row>
    <row r="3" spans="2:8">
      <c r="B3" s="2"/>
      <c r="C3" s="2"/>
      <c r="D3" s="2"/>
      <c r="E3" s="2"/>
      <c r="H3" s="2"/>
    </row>
    <row r="4" spans="2:8" ht="15.75" customHeight="1">
      <c r="B4" s="251" t="s">
        <v>339</v>
      </c>
      <c r="C4" s="2"/>
      <c r="D4" s="2"/>
      <c r="E4" s="2"/>
      <c r="H4" s="2"/>
    </row>
    <row r="5" spans="2:8" ht="15.75" customHeight="1" thickBot="1">
      <c r="B5" s="2" t="s">
        <v>340</v>
      </c>
      <c r="C5" s="2"/>
      <c r="D5" s="2"/>
      <c r="E5" s="2"/>
      <c r="H5" s="2"/>
    </row>
    <row r="6" spans="2:8" ht="30" customHeight="1" thickBot="1">
      <c r="B6" s="261">
        <f>'パターン3-1-1'!G15</f>
        <v>0</v>
      </c>
      <c r="C6" s="101" t="s">
        <v>9</v>
      </c>
      <c r="D6" s="2"/>
      <c r="E6" s="2"/>
      <c r="H6" s="2"/>
    </row>
    <row r="7" spans="2:8" ht="15.75" customHeight="1">
      <c r="B7" s="101"/>
      <c r="C7" s="2"/>
      <c r="D7" s="2"/>
      <c r="E7" s="2"/>
      <c r="H7" s="2"/>
    </row>
    <row r="8" spans="2:8">
      <c r="B8" s="2" t="s">
        <v>305</v>
      </c>
      <c r="C8" s="2"/>
      <c r="D8" s="3" t="s">
        <v>66</v>
      </c>
      <c r="H8" s="2"/>
    </row>
    <row r="9" spans="2:8" ht="32.25" customHeight="1" thickBot="1">
      <c r="B9" s="212" t="s">
        <v>42</v>
      </c>
      <c r="C9" s="213" t="s">
        <v>43</v>
      </c>
      <c r="D9" s="214"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306</v>
      </c>
      <c r="C12" s="2"/>
      <c r="D12" s="2"/>
      <c r="E12" s="2"/>
      <c r="H12" s="2"/>
    </row>
    <row r="13" spans="2:8" ht="15.75" customHeight="1" thickBot="1">
      <c r="B13" s="2" t="s">
        <v>341</v>
      </c>
      <c r="C13" s="2"/>
      <c r="D13" s="2"/>
      <c r="E13" s="2"/>
      <c r="H13" s="2"/>
    </row>
    <row r="14" spans="2:8" ht="30" customHeight="1" thickBot="1">
      <c r="B14" s="261">
        <f>'パターン3-1-1'!J15</f>
        <v>0</v>
      </c>
      <c r="C14" s="101" t="s">
        <v>9</v>
      </c>
      <c r="D14" s="108"/>
      <c r="E14" s="2"/>
      <c r="H14" s="2"/>
    </row>
    <row r="15" spans="2:8" ht="15.75" customHeight="1">
      <c r="B15" s="101"/>
      <c r="C15" s="2"/>
      <c r="D15" s="2"/>
      <c r="E15" s="2"/>
      <c r="H15" s="2"/>
    </row>
    <row r="16" spans="2:8">
      <c r="B16" s="2" t="s">
        <v>308</v>
      </c>
      <c r="C16" s="102"/>
      <c r="D16" s="3" t="s">
        <v>35</v>
      </c>
      <c r="E16" s="4"/>
      <c r="H16" s="2"/>
    </row>
    <row r="17" spans="2:8" ht="32.25" customHeight="1" thickBot="1">
      <c r="B17" s="200" t="s">
        <v>164</v>
      </c>
      <c r="C17" s="200" t="s">
        <v>165</v>
      </c>
      <c r="D17" s="200"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125"/>
  <sheetViews>
    <sheetView showGridLines="0" zoomScaleNormal="100"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351</v>
      </c>
      <c r="D2" s="8"/>
      <c r="E2" s="8"/>
      <c r="F2" s="8"/>
      <c r="G2" s="8"/>
      <c r="H2" s="8"/>
      <c r="I2" s="5"/>
      <c r="L2" s="5" t="s">
        <v>346</v>
      </c>
      <c r="M2" s="5"/>
      <c r="N2" s="8"/>
      <c r="O2" s="8"/>
      <c r="P2" s="8"/>
      <c r="Q2" s="8"/>
      <c r="R2" s="8"/>
      <c r="S2" s="8"/>
      <c r="T2" s="5" t="s">
        <v>286</v>
      </c>
    </row>
    <row r="3" spans="1:20" ht="15.75" customHeight="1">
      <c r="B3" s="8"/>
      <c r="D3" s="8"/>
      <c r="E3" s="8"/>
      <c r="F3" s="8"/>
      <c r="G3" s="8"/>
      <c r="H3" s="8"/>
      <c r="I3" s="8"/>
      <c r="L3" s="5" t="s">
        <v>390</v>
      </c>
      <c r="M3" s="8"/>
      <c r="N3" s="8"/>
      <c r="O3" s="8"/>
      <c r="P3" s="8"/>
      <c r="Q3" s="8"/>
      <c r="R3" s="8"/>
      <c r="S3" s="8"/>
      <c r="T3" s="5" t="s">
        <v>287</v>
      </c>
    </row>
    <row r="4" spans="1:20" ht="15.75" customHeight="1">
      <c r="A4" s="9"/>
      <c r="B4" s="254" t="s">
        <v>353</v>
      </c>
      <c r="I4" s="5"/>
      <c r="L4" s="5" t="s">
        <v>228</v>
      </c>
      <c r="M4" s="5"/>
      <c r="P4" s="5"/>
    </row>
    <row r="5" spans="1:20" ht="15.75" customHeight="1">
      <c r="A5" s="9"/>
      <c r="B5" s="10" t="s">
        <v>423</v>
      </c>
      <c r="I5" s="5"/>
      <c r="M5" s="5"/>
      <c r="P5" s="5"/>
    </row>
    <row r="6" spans="1:20" ht="16.5" thickBot="1">
      <c r="A6" s="10"/>
      <c r="B6" s="10" t="s">
        <v>424</v>
      </c>
      <c r="C6" s="172"/>
      <c r="D6" s="10"/>
      <c r="E6" s="10"/>
      <c r="F6" s="10"/>
      <c r="G6" s="10"/>
      <c r="H6" s="10"/>
      <c r="I6" s="8"/>
      <c r="M6" s="10"/>
      <c r="N6" s="10"/>
      <c r="O6" s="10"/>
      <c r="P6" s="10"/>
      <c r="Q6" s="10"/>
      <c r="R6" s="10"/>
      <c r="S6" s="10"/>
    </row>
    <row r="7" spans="1:20" s="12" customFormat="1" ht="30" customHeight="1">
      <c r="A7" s="11"/>
      <c r="B7" s="422" t="s">
        <v>0</v>
      </c>
      <c r="C7" s="438" t="s">
        <v>25</v>
      </c>
      <c r="D7" s="438" t="s">
        <v>285</v>
      </c>
      <c r="E7" s="438" t="s">
        <v>207</v>
      </c>
      <c r="F7" s="438" t="s">
        <v>208</v>
      </c>
      <c r="G7" s="438" t="s">
        <v>354</v>
      </c>
      <c r="H7" s="438" t="s">
        <v>209</v>
      </c>
      <c r="I7" s="443" t="s">
        <v>210</v>
      </c>
      <c r="L7" s="257" t="s">
        <v>230</v>
      </c>
      <c r="M7" s="264"/>
      <c r="N7" s="265"/>
      <c r="O7" s="259" t="s">
        <v>229</v>
      </c>
      <c r="P7" s="265"/>
      <c r="Q7" s="259" t="s">
        <v>229</v>
      </c>
      <c r="R7" s="259" t="s">
        <v>229</v>
      </c>
      <c r="S7" s="266"/>
    </row>
    <row r="8" spans="1:20" s="12" customFormat="1" ht="81" customHeight="1">
      <c r="A8" s="11"/>
      <c r="B8" s="423"/>
      <c r="C8" s="439"/>
      <c r="D8" s="439"/>
      <c r="E8" s="439"/>
      <c r="F8" s="439"/>
      <c r="G8" s="439"/>
      <c r="H8" s="439"/>
      <c r="I8" s="444"/>
      <c r="L8" s="432" t="s">
        <v>184</v>
      </c>
      <c r="M8" s="434" t="s">
        <v>0</v>
      </c>
      <c r="N8" s="439" t="s">
        <v>25</v>
      </c>
      <c r="O8" s="439" t="s">
        <v>219</v>
      </c>
      <c r="P8" s="439" t="s">
        <v>220</v>
      </c>
      <c r="Q8" s="439" t="s">
        <v>222</v>
      </c>
      <c r="R8" s="439" t="s">
        <v>221</v>
      </c>
      <c r="S8" s="444" t="s">
        <v>188</v>
      </c>
    </row>
    <row r="9" spans="1:20" s="12" customFormat="1" ht="19.5" customHeight="1">
      <c r="A9" s="11"/>
      <c r="B9" s="423"/>
      <c r="C9" s="180"/>
      <c r="D9" s="180" t="s">
        <v>29</v>
      </c>
      <c r="E9" s="180" t="s">
        <v>4</v>
      </c>
      <c r="F9" s="180" t="s">
        <v>10</v>
      </c>
      <c r="G9" s="70"/>
      <c r="H9" s="70" t="s">
        <v>4</v>
      </c>
      <c r="I9" s="181" t="s">
        <v>10</v>
      </c>
      <c r="L9" s="432"/>
      <c r="M9" s="434"/>
      <c r="N9" s="439"/>
      <c r="O9" s="439"/>
      <c r="P9" s="439"/>
      <c r="Q9" s="439"/>
      <c r="R9" s="439"/>
      <c r="S9" s="444"/>
    </row>
    <row r="10" spans="1:20" s="12" customFormat="1" ht="20.100000000000001" customHeight="1">
      <c r="A10" s="11"/>
      <c r="B10" s="436"/>
      <c r="C10" s="440" t="s">
        <v>180</v>
      </c>
      <c r="D10" s="441"/>
      <c r="E10" s="441"/>
      <c r="F10" s="441"/>
      <c r="G10" s="441"/>
      <c r="H10" s="441"/>
      <c r="I10" s="442"/>
      <c r="L10" s="432"/>
      <c r="M10" s="434"/>
      <c r="N10" s="439"/>
      <c r="O10" s="439"/>
      <c r="P10" s="439"/>
      <c r="Q10" s="439"/>
      <c r="R10" s="439"/>
      <c r="S10" s="444"/>
    </row>
    <row r="11" spans="1:20" s="55" customFormat="1" ht="30" customHeight="1" thickBot="1">
      <c r="A11" s="53"/>
      <c r="B11" s="437"/>
      <c r="C11" s="173"/>
      <c r="D11" s="65"/>
      <c r="E11" s="136"/>
      <c r="F11" s="207">
        <f>SUM(F12:F111)</f>
        <v>0</v>
      </c>
      <c r="G11" s="136"/>
      <c r="H11" s="136"/>
      <c r="I11" s="208">
        <f>SUM(I12:I111)</f>
        <v>0</v>
      </c>
      <c r="J11" s="54"/>
      <c r="K11" s="54"/>
      <c r="L11" s="433"/>
      <c r="M11" s="435"/>
      <c r="N11" s="239"/>
      <c r="O11" s="238" t="s">
        <v>291</v>
      </c>
      <c r="P11" s="239"/>
      <c r="Q11" s="238" t="s">
        <v>14</v>
      </c>
      <c r="R11" s="239"/>
      <c r="S11" s="272"/>
    </row>
    <row r="12" spans="1:20" s="6" customFormat="1" ht="32.1" customHeight="1" thickTop="1">
      <c r="A12" s="13"/>
      <c r="B12" s="303" t="str">
        <f>M12</f>
        <v>水稲（うるち）</v>
      </c>
      <c r="C12" s="304" t="str">
        <f>N12</f>
        <v>農作物共済</v>
      </c>
      <c r="D12" s="305"/>
      <c r="E12" s="306">
        <f t="shared" ref="E12:E43" si="0">O12*D12/10</f>
        <v>0</v>
      </c>
      <c r="F12" s="307">
        <f t="shared" ref="F12:F43" si="1">E12*P12*Q12*R12*(1-S12)</f>
        <v>0</v>
      </c>
      <c r="G12" s="295">
        <v>0</v>
      </c>
      <c r="H12" s="308">
        <f>E12*(1-G12)</f>
        <v>0</v>
      </c>
      <c r="I12" s="309">
        <f t="shared" ref="I12:I43" si="2">IF((E12*P12-H12)*Q12&lt;0,0,(E12*P12-H12)*Q12)</f>
        <v>0</v>
      </c>
      <c r="L12" s="156" t="s">
        <v>185</v>
      </c>
      <c r="M12" s="157" t="s">
        <v>28</v>
      </c>
      <c r="N12" s="164" t="s">
        <v>183</v>
      </c>
      <c r="O12" s="165">
        <v>478</v>
      </c>
      <c r="P12" s="166">
        <v>0.7</v>
      </c>
      <c r="Q12" s="118">
        <v>182</v>
      </c>
      <c r="R12" s="242">
        <v>8.9099999999999995E-3</v>
      </c>
      <c r="S12" s="167">
        <v>0.5</v>
      </c>
    </row>
    <row r="13" spans="1:20" s="6" customFormat="1" ht="32.1" customHeight="1">
      <c r="A13" s="13"/>
      <c r="B13" s="310" t="str">
        <f t="shared" ref="B13:B76" si="3">M13</f>
        <v>水稲（もち）</v>
      </c>
      <c r="C13" s="311" t="str">
        <f t="shared" ref="C13:C76" si="4">N13</f>
        <v>農作物共済</v>
      </c>
      <c r="D13" s="312"/>
      <c r="E13" s="313">
        <f t="shared" si="0"/>
        <v>0</v>
      </c>
      <c r="F13" s="314">
        <f t="shared" si="1"/>
        <v>0</v>
      </c>
      <c r="G13" s="302">
        <v>0</v>
      </c>
      <c r="H13" s="315">
        <f t="shared" ref="H13:H76" si="5">E13*(1-G13)</f>
        <v>0</v>
      </c>
      <c r="I13" s="316">
        <f t="shared" si="2"/>
        <v>0</v>
      </c>
      <c r="L13" s="158" t="s">
        <v>185</v>
      </c>
      <c r="M13" s="159" t="s">
        <v>82</v>
      </c>
      <c r="N13" s="168" t="s">
        <v>183</v>
      </c>
      <c r="O13" s="115">
        <v>478</v>
      </c>
      <c r="P13" s="113">
        <v>0.7</v>
      </c>
      <c r="Q13" s="119">
        <v>182</v>
      </c>
      <c r="R13" s="243">
        <v>8.9099999999999995E-3</v>
      </c>
      <c r="S13" s="169">
        <v>0.5</v>
      </c>
    </row>
    <row r="14" spans="1:20" s="6" customFormat="1" ht="32.1" customHeight="1">
      <c r="A14" s="13"/>
      <c r="B14" s="310" t="str">
        <f t="shared" si="3"/>
        <v>陸稲</v>
      </c>
      <c r="C14" s="311" t="str">
        <f t="shared" si="4"/>
        <v>農作物共済</v>
      </c>
      <c r="D14" s="312"/>
      <c r="E14" s="313">
        <f t="shared" si="0"/>
        <v>0</v>
      </c>
      <c r="F14" s="314">
        <f t="shared" si="1"/>
        <v>0</v>
      </c>
      <c r="G14" s="302">
        <v>0</v>
      </c>
      <c r="H14" s="315">
        <f t="shared" si="5"/>
        <v>0</v>
      </c>
      <c r="I14" s="316">
        <f t="shared" si="2"/>
        <v>0</v>
      </c>
      <c r="L14" s="158" t="s">
        <v>186</v>
      </c>
      <c r="M14" s="159" t="s">
        <v>83</v>
      </c>
      <c r="N14" s="168" t="s">
        <v>183</v>
      </c>
      <c r="O14" s="115"/>
      <c r="P14" s="113">
        <v>0.7</v>
      </c>
      <c r="Q14" s="119"/>
      <c r="R14" s="243">
        <v>0.12001000000000001</v>
      </c>
      <c r="S14" s="169">
        <v>0.5</v>
      </c>
    </row>
    <row r="15" spans="1:20" s="6" customFormat="1" ht="32.1" customHeight="1">
      <c r="A15" s="13"/>
      <c r="B15" s="310" t="str">
        <f t="shared" si="3"/>
        <v>小麦</v>
      </c>
      <c r="C15" s="311" t="str">
        <f t="shared" si="4"/>
        <v>農作物共済</v>
      </c>
      <c r="D15" s="312"/>
      <c r="E15" s="313">
        <f t="shared" si="0"/>
        <v>0</v>
      </c>
      <c r="F15" s="314">
        <f t="shared" si="1"/>
        <v>0</v>
      </c>
      <c r="G15" s="302">
        <v>0</v>
      </c>
      <c r="H15" s="315">
        <f t="shared" si="5"/>
        <v>0</v>
      </c>
      <c r="I15" s="316">
        <f t="shared" si="2"/>
        <v>0</v>
      </c>
      <c r="L15" s="158" t="s">
        <v>185</v>
      </c>
      <c r="M15" s="159" t="s">
        <v>3</v>
      </c>
      <c r="N15" s="168" t="s">
        <v>183</v>
      </c>
      <c r="O15" s="115">
        <v>282</v>
      </c>
      <c r="P15" s="113">
        <v>0.9</v>
      </c>
      <c r="Q15" s="119">
        <v>138</v>
      </c>
      <c r="R15" s="243">
        <v>6.232E-2</v>
      </c>
      <c r="S15" s="169">
        <v>0.52600000000000002</v>
      </c>
    </row>
    <row r="16" spans="1:20" s="6" customFormat="1" ht="32.1" customHeight="1">
      <c r="A16" s="13"/>
      <c r="B16" s="310" t="str">
        <f t="shared" si="3"/>
        <v>二条大麦</v>
      </c>
      <c r="C16" s="311" t="str">
        <f t="shared" si="4"/>
        <v>農作物共済</v>
      </c>
      <c r="D16" s="312"/>
      <c r="E16" s="313">
        <f t="shared" si="0"/>
        <v>0</v>
      </c>
      <c r="F16" s="314">
        <f t="shared" si="1"/>
        <v>0</v>
      </c>
      <c r="G16" s="302">
        <v>0</v>
      </c>
      <c r="H16" s="315">
        <f t="shared" si="5"/>
        <v>0</v>
      </c>
      <c r="I16" s="316">
        <f t="shared" si="2"/>
        <v>0</v>
      </c>
      <c r="L16" s="158" t="s">
        <v>186</v>
      </c>
      <c r="M16" s="159" t="s">
        <v>84</v>
      </c>
      <c r="N16" s="168" t="s">
        <v>183</v>
      </c>
      <c r="O16" s="115"/>
      <c r="P16" s="113">
        <v>0.7</v>
      </c>
      <c r="Q16" s="119"/>
      <c r="R16" s="243">
        <v>2.63E-3</v>
      </c>
      <c r="S16" s="169">
        <v>0.5</v>
      </c>
    </row>
    <row r="17" spans="1:19" s="6" customFormat="1" ht="32.1" customHeight="1">
      <c r="A17" s="13"/>
      <c r="B17" s="310" t="str">
        <f t="shared" si="3"/>
        <v>六条大麦</v>
      </c>
      <c r="C17" s="311" t="str">
        <f t="shared" si="4"/>
        <v>農作物共済</v>
      </c>
      <c r="D17" s="312"/>
      <c r="E17" s="313">
        <f t="shared" si="0"/>
        <v>0</v>
      </c>
      <c r="F17" s="314">
        <f t="shared" si="1"/>
        <v>0</v>
      </c>
      <c r="G17" s="302">
        <v>0</v>
      </c>
      <c r="H17" s="315">
        <f t="shared" si="5"/>
        <v>0</v>
      </c>
      <c r="I17" s="316">
        <f t="shared" si="2"/>
        <v>0</v>
      </c>
      <c r="L17" s="158" t="s">
        <v>186</v>
      </c>
      <c r="M17" s="159" t="s">
        <v>85</v>
      </c>
      <c r="N17" s="168" t="s">
        <v>183</v>
      </c>
      <c r="O17" s="115"/>
      <c r="P17" s="113">
        <v>0.7</v>
      </c>
      <c r="Q17" s="119"/>
      <c r="R17" s="243">
        <v>2.63E-3</v>
      </c>
      <c r="S17" s="169">
        <v>0.5</v>
      </c>
    </row>
    <row r="18" spans="1:19" s="6" customFormat="1" ht="32.1" customHeight="1">
      <c r="A18" s="13"/>
      <c r="B18" s="310" t="str">
        <f t="shared" si="3"/>
        <v>裸麦</v>
      </c>
      <c r="C18" s="311" t="str">
        <f t="shared" si="4"/>
        <v>農作物共済</v>
      </c>
      <c r="D18" s="312"/>
      <c r="E18" s="313">
        <f t="shared" si="0"/>
        <v>0</v>
      </c>
      <c r="F18" s="314">
        <f t="shared" si="1"/>
        <v>0</v>
      </c>
      <c r="G18" s="302">
        <v>0</v>
      </c>
      <c r="H18" s="315">
        <f t="shared" si="5"/>
        <v>0</v>
      </c>
      <c r="I18" s="316">
        <f t="shared" si="2"/>
        <v>0</v>
      </c>
      <c r="L18" s="158" t="s">
        <v>185</v>
      </c>
      <c r="M18" s="159" t="s">
        <v>86</v>
      </c>
      <c r="N18" s="168" t="s">
        <v>183</v>
      </c>
      <c r="O18" s="115">
        <v>245</v>
      </c>
      <c r="P18" s="113">
        <v>0.9</v>
      </c>
      <c r="Q18" s="119">
        <v>148</v>
      </c>
      <c r="R18" s="243">
        <v>6.2300000000000001E-2</v>
      </c>
      <c r="S18" s="169">
        <v>0.52</v>
      </c>
    </row>
    <row r="19" spans="1:19" s="6" customFormat="1" ht="32.1" customHeight="1">
      <c r="A19" s="13"/>
      <c r="B19" s="310" t="str">
        <f t="shared" si="3"/>
        <v>ライ麦</v>
      </c>
      <c r="C19" s="311" t="str">
        <f t="shared" si="4"/>
        <v>農作物共済</v>
      </c>
      <c r="D19" s="312"/>
      <c r="E19" s="313">
        <f t="shared" si="0"/>
        <v>0</v>
      </c>
      <c r="F19" s="314">
        <f t="shared" si="1"/>
        <v>0</v>
      </c>
      <c r="G19" s="302">
        <v>0</v>
      </c>
      <c r="H19" s="315">
        <f t="shared" si="5"/>
        <v>0</v>
      </c>
      <c r="I19" s="316">
        <f t="shared" si="2"/>
        <v>0</v>
      </c>
      <c r="L19" s="158" t="s">
        <v>186</v>
      </c>
      <c r="M19" s="159" t="s">
        <v>87</v>
      </c>
      <c r="N19" s="168" t="s">
        <v>183</v>
      </c>
      <c r="O19" s="115"/>
      <c r="P19" s="113">
        <v>0.7</v>
      </c>
      <c r="Q19" s="119"/>
      <c r="R19" s="243">
        <v>4.9259999999999998E-2</v>
      </c>
      <c r="S19" s="169">
        <v>0.5</v>
      </c>
    </row>
    <row r="20" spans="1:19" s="6" customFormat="1" ht="32.1" customHeight="1">
      <c r="A20" s="13"/>
      <c r="B20" s="310" t="str">
        <f t="shared" si="3"/>
        <v>エン麦</v>
      </c>
      <c r="C20" s="311" t="str">
        <f t="shared" si="4"/>
        <v>農作物共済</v>
      </c>
      <c r="D20" s="312"/>
      <c r="E20" s="313">
        <f t="shared" si="0"/>
        <v>0</v>
      </c>
      <c r="F20" s="314">
        <f t="shared" si="1"/>
        <v>0</v>
      </c>
      <c r="G20" s="302">
        <v>0</v>
      </c>
      <c r="H20" s="315">
        <f t="shared" si="5"/>
        <v>0</v>
      </c>
      <c r="I20" s="316">
        <f t="shared" si="2"/>
        <v>0</v>
      </c>
      <c r="L20" s="158" t="s">
        <v>186</v>
      </c>
      <c r="M20" s="159" t="s">
        <v>88</v>
      </c>
      <c r="N20" s="168" t="s">
        <v>183</v>
      </c>
      <c r="O20" s="115"/>
      <c r="P20" s="113">
        <v>0.7</v>
      </c>
      <c r="Q20" s="119"/>
      <c r="R20" s="243">
        <v>2.63E-3</v>
      </c>
      <c r="S20" s="169">
        <v>0.5</v>
      </c>
    </row>
    <row r="21" spans="1:19" s="6" customFormat="1" ht="32.1" customHeight="1">
      <c r="A21" s="13"/>
      <c r="B21" s="310" t="str">
        <f t="shared" si="3"/>
        <v>そば</v>
      </c>
      <c r="C21" s="311" t="str">
        <f t="shared" si="4"/>
        <v>畑作物共済</v>
      </c>
      <c r="D21" s="312"/>
      <c r="E21" s="313">
        <f t="shared" si="0"/>
        <v>0</v>
      </c>
      <c r="F21" s="314">
        <f t="shared" si="1"/>
        <v>0</v>
      </c>
      <c r="G21" s="302">
        <v>0</v>
      </c>
      <c r="H21" s="315">
        <f t="shared" si="5"/>
        <v>0</v>
      </c>
      <c r="I21" s="316">
        <f t="shared" si="2"/>
        <v>0</v>
      </c>
      <c r="L21" s="158" t="s">
        <v>186</v>
      </c>
      <c r="M21" s="159" t="s">
        <v>89</v>
      </c>
      <c r="N21" s="168" t="s">
        <v>153</v>
      </c>
      <c r="O21" s="115"/>
      <c r="P21" s="113">
        <v>0.8</v>
      </c>
      <c r="Q21" s="119"/>
      <c r="R21" s="243">
        <v>0.11700000000000001</v>
      </c>
      <c r="S21" s="169">
        <v>0.5</v>
      </c>
    </row>
    <row r="22" spans="1:19" s="6" customFormat="1" ht="32.1" customHeight="1">
      <c r="A22" s="13"/>
      <c r="B22" s="310" t="str">
        <f t="shared" si="3"/>
        <v>あずき(種実）</v>
      </c>
      <c r="C22" s="311" t="str">
        <f t="shared" si="4"/>
        <v>畑作物共済</v>
      </c>
      <c r="D22" s="312"/>
      <c r="E22" s="313">
        <f t="shared" si="0"/>
        <v>0</v>
      </c>
      <c r="F22" s="314">
        <f t="shared" si="1"/>
        <v>0</v>
      </c>
      <c r="G22" s="302">
        <v>0</v>
      </c>
      <c r="H22" s="315">
        <f t="shared" si="5"/>
        <v>0</v>
      </c>
      <c r="I22" s="316">
        <f t="shared" si="2"/>
        <v>0</v>
      </c>
      <c r="L22" s="158" t="s">
        <v>186</v>
      </c>
      <c r="M22" s="159" t="s">
        <v>90</v>
      </c>
      <c r="N22" s="168" t="s">
        <v>153</v>
      </c>
      <c r="O22" s="115"/>
      <c r="P22" s="113">
        <v>0.7</v>
      </c>
      <c r="Q22" s="119"/>
      <c r="R22" s="243">
        <v>0.109</v>
      </c>
      <c r="S22" s="169">
        <v>0.5</v>
      </c>
    </row>
    <row r="23" spans="1:19" s="6" customFormat="1" ht="32.1" customHeight="1">
      <c r="A23" s="13"/>
      <c r="B23" s="310" t="str">
        <f t="shared" si="3"/>
        <v>いんげんまめ(種実）</v>
      </c>
      <c r="C23" s="311" t="str">
        <f t="shared" si="4"/>
        <v>畑作物共済</v>
      </c>
      <c r="D23" s="312"/>
      <c r="E23" s="313">
        <f t="shared" si="0"/>
        <v>0</v>
      </c>
      <c r="F23" s="314">
        <f t="shared" si="1"/>
        <v>0</v>
      </c>
      <c r="G23" s="302">
        <v>0</v>
      </c>
      <c r="H23" s="315">
        <f t="shared" si="5"/>
        <v>0</v>
      </c>
      <c r="I23" s="316">
        <f t="shared" si="2"/>
        <v>0</v>
      </c>
      <c r="L23" s="158" t="s">
        <v>186</v>
      </c>
      <c r="M23" s="159" t="s">
        <v>91</v>
      </c>
      <c r="N23" s="168" t="s">
        <v>153</v>
      </c>
      <c r="O23" s="115"/>
      <c r="P23" s="113">
        <v>0.7</v>
      </c>
      <c r="Q23" s="119"/>
      <c r="R23" s="243">
        <v>0.11</v>
      </c>
      <c r="S23" s="169">
        <v>0.5</v>
      </c>
    </row>
    <row r="24" spans="1:19" s="6" customFormat="1" ht="32.1" customHeight="1">
      <c r="A24" s="13"/>
      <c r="B24" s="310" t="str">
        <f t="shared" si="3"/>
        <v>だいず(種実）白、担い手</v>
      </c>
      <c r="C24" s="311" t="str">
        <f t="shared" si="4"/>
        <v>畑作物共済</v>
      </c>
      <c r="D24" s="312"/>
      <c r="E24" s="313">
        <f t="shared" si="0"/>
        <v>0</v>
      </c>
      <c r="F24" s="314">
        <f t="shared" si="1"/>
        <v>0</v>
      </c>
      <c r="G24" s="302">
        <v>0</v>
      </c>
      <c r="H24" s="315">
        <f t="shared" si="5"/>
        <v>0</v>
      </c>
      <c r="I24" s="316">
        <f t="shared" si="2"/>
        <v>0</v>
      </c>
      <c r="L24" s="158" t="s">
        <v>185</v>
      </c>
      <c r="M24" s="159" t="s">
        <v>436</v>
      </c>
      <c r="N24" s="168" t="s">
        <v>153</v>
      </c>
      <c r="O24" s="115">
        <v>87</v>
      </c>
      <c r="P24" s="113">
        <v>0.8</v>
      </c>
      <c r="Q24" s="119">
        <v>311</v>
      </c>
      <c r="R24" s="243">
        <v>5.6000000000000001E-2</v>
      </c>
      <c r="S24" s="169">
        <v>0.55000000000000004</v>
      </c>
    </row>
    <row r="25" spans="1:19" s="6" customFormat="1" ht="32.1" customHeight="1">
      <c r="A25" s="13"/>
      <c r="B25" s="310" t="str">
        <f t="shared" si="3"/>
        <v>だいず(種実）黒</v>
      </c>
      <c r="C25" s="311" t="str">
        <f t="shared" si="4"/>
        <v>畑作物共済</v>
      </c>
      <c r="D25" s="312"/>
      <c r="E25" s="313">
        <f t="shared" si="0"/>
        <v>0</v>
      </c>
      <c r="F25" s="314">
        <f t="shared" si="1"/>
        <v>0</v>
      </c>
      <c r="G25" s="302">
        <v>0</v>
      </c>
      <c r="H25" s="315">
        <f t="shared" si="5"/>
        <v>0</v>
      </c>
      <c r="I25" s="316">
        <f t="shared" si="2"/>
        <v>0</v>
      </c>
      <c r="L25" s="158" t="s">
        <v>185</v>
      </c>
      <c r="M25" s="159" t="s">
        <v>437</v>
      </c>
      <c r="N25" s="168" t="s">
        <v>153</v>
      </c>
      <c r="O25" s="115">
        <v>115</v>
      </c>
      <c r="P25" s="113">
        <v>0.8</v>
      </c>
      <c r="Q25" s="119">
        <v>1035</v>
      </c>
      <c r="R25" s="243">
        <v>0.104</v>
      </c>
      <c r="S25" s="169">
        <v>0.55000000000000004</v>
      </c>
    </row>
    <row r="26" spans="1:19" s="6" customFormat="1" ht="32.1" customHeight="1">
      <c r="A26" s="13"/>
      <c r="B26" s="310" t="str">
        <f t="shared" si="3"/>
        <v>馬鈴薯</v>
      </c>
      <c r="C26" s="311" t="str">
        <f t="shared" si="4"/>
        <v>畑作物共済</v>
      </c>
      <c r="D26" s="312"/>
      <c r="E26" s="313">
        <f t="shared" si="0"/>
        <v>0</v>
      </c>
      <c r="F26" s="314">
        <f t="shared" si="1"/>
        <v>0</v>
      </c>
      <c r="G26" s="302">
        <v>0</v>
      </c>
      <c r="H26" s="315">
        <f t="shared" si="5"/>
        <v>0</v>
      </c>
      <c r="I26" s="316">
        <f t="shared" si="2"/>
        <v>0</v>
      </c>
      <c r="L26" s="158" t="s">
        <v>186</v>
      </c>
      <c r="M26" s="159" t="s">
        <v>93</v>
      </c>
      <c r="N26" s="168" t="s">
        <v>153</v>
      </c>
      <c r="O26" s="115"/>
      <c r="P26" s="113">
        <v>0.8</v>
      </c>
      <c r="Q26" s="119"/>
      <c r="R26" s="243">
        <v>0.11</v>
      </c>
      <c r="S26" s="169">
        <v>0.5</v>
      </c>
    </row>
    <row r="27" spans="1:19" s="6" customFormat="1" ht="32.1" customHeight="1">
      <c r="A27" s="13"/>
      <c r="B27" s="310" t="str">
        <f t="shared" si="3"/>
        <v>茶</v>
      </c>
      <c r="C27" s="311" t="str">
        <f t="shared" si="4"/>
        <v>畑作物共済</v>
      </c>
      <c r="D27" s="312"/>
      <c r="E27" s="313">
        <f t="shared" si="0"/>
        <v>0</v>
      </c>
      <c r="F27" s="314">
        <f t="shared" si="1"/>
        <v>0</v>
      </c>
      <c r="G27" s="302">
        <v>0</v>
      </c>
      <c r="H27" s="315">
        <f t="shared" si="5"/>
        <v>0</v>
      </c>
      <c r="I27" s="316">
        <f t="shared" si="2"/>
        <v>0</v>
      </c>
      <c r="L27" s="158" t="s">
        <v>185</v>
      </c>
      <c r="M27" s="159" t="s">
        <v>94</v>
      </c>
      <c r="N27" s="168" t="s">
        <v>153</v>
      </c>
      <c r="O27" s="115">
        <v>248</v>
      </c>
      <c r="P27" s="113">
        <v>0.8</v>
      </c>
      <c r="Q27" s="119">
        <v>246</v>
      </c>
      <c r="R27" s="243">
        <v>8.3000000000000004E-2</v>
      </c>
      <c r="S27" s="169">
        <v>0.55000000000000004</v>
      </c>
    </row>
    <row r="28" spans="1:19" s="6" customFormat="1" ht="32.1" customHeight="1">
      <c r="A28" s="13"/>
      <c r="B28" s="310" t="str">
        <f t="shared" si="3"/>
        <v>さとうきび</v>
      </c>
      <c r="C28" s="311" t="str">
        <f t="shared" si="4"/>
        <v>畑作物共済</v>
      </c>
      <c r="D28" s="312"/>
      <c r="E28" s="313">
        <f t="shared" si="0"/>
        <v>0</v>
      </c>
      <c r="F28" s="314">
        <f t="shared" si="1"/>
        <v>0</v>
      </c>
      <c r="G28" s="302">
        <v>0</v>
      </c>
      <c r="H28" s="315">
        <f t="shared" si="5"/>
        <v>0</v>
      </c>
      <c r="I28" s="316">
        <f t="shared" si="2"/>
        <v>0</v>
      </c>
      <c r="L28" s="158" t="s">
        <v>186</v>
      </c>
      <c r="M28" s="159" t="s">
        <v>95</v>
      </c>
      <c r="N28" s="168" t="s">
        <v>153</v>
      </c>
      <c r="O28" s="115"/>
      <c r="P28" s="113">
        <v>0.8</v>
      </c>
      <c r="Q28" s="119"/>
      <c r="R28" s="243">
        <v>7.0999999999999994E-2</v>
      </c>
      <c r="S28" s="169">
        <v>0.5</v>
      </c>
    </row>
    <row r="29" spans="1:19" s="6" customFormat="1" ht="32.1" customHeight="1">
      <c r="A29" s="13"/>
      <c r="B29" s="310" t="str">
        <f t="shared" si="3"/>
        <v>てん菜</v>
      </c>
      <c r="C29" s="311" t="str">
        <f t="shared" si="4"/>
        <v>畑作物共済</v>
      </c>
      <c r="D29" s="312"/>
      <c r="E29" s="313">
        <f t="shared" si="0"/>
        <v>0</v>
      </c>
      <c r="F29" s="314">
        <f t="shared" si="1"/>
        <v>0</v>
      </c>
      <c r="G29" s="302">
        <v>0</v>
      </c>
      <c r="H29" s="315">
        <f t="shared" si="5"/>
        <v>0</v>
      </c>
      <c r="I29" s="316">
        <f t="shared" si="2"/>
        <v>0</v>
      </c>
      <c r="L29" s="158" t="s">
        <v>186</v>
      </c>
      <c r="M29" s="159" t="s">
        <v>96</v>
      </c>
      <c r="N29" s="168" t="s">
        <v>153</v>
      </c>
      <c r="O29" s="115"/>
      <c r="P29" s="113">
        <v>0.8</v>
      </c>
      <c r="Q29" s="119"/>
      <c r="R29" s="243">
        <v>0.14199999999999999</v>
      </c>
      <c r="S29" s="169">
        <v>0.5</v>
      </c>
    </row>
    <row r="30" spans="1:19" s="6" customFormat="1" ht="32.1" customHeight="1">
      <c r="A30" s="13"/>
      <c r="B30" s="310" t="str">
        <f t="shared" si="3"/>
        <v>ホップ</v>
      </c>
      <c r="C30" s="311" t="str">
        <f t="shared" si="4"/>
        <v>畑作物共済</v>
      </c>
      <c r="D30" s="312"/>
      <c r="E30" s="313">
        <f t="shared" si="0"/>
        <v>0</v>
      </c>
      <c r="F30" s="314">
        <f t="shared" si="1"/>
        <v>0</v>
      </c>
      <c r="G30" s="302">
        <v>0</v>
      </c>
      <c r="H30" s="315">
        <f t="shared" si="5"/>
        <v>0</v>
      </c>
      <c r="I30" s="316">
        <f t="shared" si="2"/>
        <v>0</v>
      </c>
      <c r="L30" s="158" t="s">
        <v>186</v>
      </c>
      <c r="M30" s="159" t="s">
        <v>97</v>
      </c>
      <c r="N30" s="168" t="s">
        <v>153</v>
      </c>
      <c r="O30" s="115"/>
      <c r="P30" s="113">
        <v>0.8</v>
      </c>
      <c r="Q30" s="119"/>
      <c r="R30" s="243">
        <v>4.1000000000000002E-2</v>
      </c>
      <c r="S30" s="169">
        <v>0.5</v>
      </c>
    </row>
    <row r="31" spans="1:19" s="6" customFormat="1" ht="32.1" customHeight="1">
      <c r="A31" s="13"/>
      <c r="B31" s="310" t="str">
        <f t="shared" si="3"/>
        <v>かぼちゃ</v>
      </c>
      <c r="C31" s="311" t="str">
        <f t="shared" si="4"/>
        <v>畑作物共済</v>
      </c>
      <c r="D31" s="312"/>
      <c r="E31" s="313">
        <f t="shared" si="0"/>
        <v>0</v>
      </c>
      <c r="F31" s="314">
        <f t="shared" si="1"/>
        <v>0</v>
      </c>
      <c r="G31" s="302">
        <v>0</v>
      </c>
      <c r="H31" s="315">
        <f t="shared" si="5"/>
        <v>0</v>
      </c>
      <c r="I31" s="316">
        <f t="shared" si="2"/>
        <v>0</v>
      </c>
      <c r="L31" s="158" t="s">
        <v>186</v>
      </c>
      <c r="M31" s="159" t="s">
        <v>103</v>
      </c>
      <c r="N31" s="168" t="s">
        <v>153</v>
      </c>
      <c r="O31" s="115"/>
      <c r="P31" s="113">
        <v>0.8</v>
      </c>
      <c r="Q31" s="119"/>
      <c r="R31" s="243">
        <v>0.152</v>
      </c>
      <c r="S31" s="169">
        <v>0.5</v>
      </c>
    </row>
    <row r="32" spans="1:19" s="6" customFormat="1" ht="32.1" customHeight="1">
      <c r="A32" s="13"/>
      <c r="B32" s="310" t="str">
        <f t="shared" si="3"/>
        <v>スイートコーン</v>
      </c>
      <c r="C32" s="311" t="str">
        <f t="shared" si="4"/>
        <v>畑作物共済</v>
      </c>
      <c r="D32" s="312"/>
      <c r="E32" s="313">
        <f t="shared" si="0"/>
        <v>0</v>
      </c>
      <c r="F32" s="314">
        <f t="shared" si="1"/>
        <v>0</v>
      </c>
      <c r="G32" s="302">
        <v>0</v>
      </c>
      <c r="H32" s="315">
        <f t="shared" si="5"/>
        <v>0</v>
      </c>
      <c r="I32" s="316">
        <f t="shared" si="2"/>
        <v>0</v>
      </c>
      <c r="L32" s="158" t="s">
        <v>186</v>
      </c>
      <c r="M32" s="159" t="s">
        <v>110</v>
      </c>
      <c r="N32" s="168" t="s">
        <v>153</v>
      </c>
      <c r="O32" s="115"/>
      <c r="P32" s="113">
        <v>0.8</v>
      </c>
      <c r="Q32" s="119"/>
      <c r="R32" s="243">
        <v>7.9000000000000001E-2</v>
      </c>
      <c r="S32" s="169">
        <v>0.5</v>
      </c>
    </row>
    <row r="33" spans="1:19" s="6" customFormat="1" ht="32.1" customHeight="1">
      <c r="A33" s="13"/>
      <c r="B33" s="310" t="str">
        <f t="shared" si="3"/>
        <v>たまねぎ（葉タマネギを除く）</v>
      </c>
      <c r="C33" s="311" t="str">
        <f t="shared" si="4"/>
        <v>畑作物共済</v>
      </c>
      <c r="D33" s="312"/>
      <c r="E33" s="313">
        <f t="shared" si="0"/>
        <v>0</v>
      </c>
      <c r="F33" s="314">
        <f t="shared" si="1"/>
        <v>0</v>
      </c>
      <c r="G33" s="302">
        <v>0</v>
      </c>
      <c r="H33" s="315">
        <f t="shared" si="5"/>
        <v>0</v>
      </c>
      <c r="I33" s="316">
        <f t="shared" si="2"/>
        <v>0</v>
      </c>
      <c r="L33" s="158" t="s">
        <v>186</v>
      </c>
      <c r="M33" s="159" t="s">
        <v>111</v>
      </c>
      <c r="N33" s="168" t="s">
        <v>153</v>
      </c>
      <c r="O33" s="115"/>
      <c r="P33" s="113">
        <v>0.8</v>
      </c>
      <c r="Q33" s="119"/>
      <c r="R33" s="243">
        <v>0.13</v>
      </c>
      <c r="S33" s="169">
        <v>0.5</v>
      </c>
    </row>
    <row r="34" spans="1:19" s="6" customFormat="1" ht="32.1" customHeight="1">
      <c r="A34" s="13"/>
      <c r="B34" s="310" t="str">
        <f t="shared" si="3"/>
        <v>うんしゅうみかん［露地］</v>
      </c>
      <c r="C34" s="311" t="str">
        <f t="shared" si="4"/>
        <v>果樹共済</v>
      </c>
      <c r="D34" s="312"/>
      <c r="E34" s="313">
        <f t="shared" si="0"/>
        <v>0</v>
      </c>
      <c r="F34" s="314">
        <f t="shared" si="1"/>
        <v>0</v>
      </c>
      <c r="G34" s="302">
        <v>0</v>
      </c>
      <c r="H34" s="315">
        <f t="shared" si="5"/>
        <v>0</v>
      </c>
      <c r="I34" s="316">
        <f t="shared" si="2"/>
        <v>0</v>
      </c>
      <c r="L34" s="158" t="s">
        <v>185</v>
      </c>
      <c r="M34" s="159" t="s">
        <v>119</v>
      </c>
      <c r="N34" s="168" t="s">
        <v>154</v>
      </c>
      <c r="O34" s="115">
        <v>2813</v>
      </c>
      <c r="P34" s="113">
        <v>0.7</v>
      </c>
      <c r="Q34" s="119">
        <v>95</v>
      </c>
      <c r="R34" s="243">
        <v>9.1999999999999998E-2</v>
      </c>
      <c r="S34" s="169">
        <v>0.5</v>
      </c>
    </row>
    <row r="35" spans="1:19" s="6" customFormat="1" ht="32.1" customHeight="1">
      <c r="A35" s="13"/>
      <c r="B35" s="310" t="str">
        <f t="shared" si="3"/>
        <v>なつみかん　［露地］</v>
      </c>
      <c r="C35" s="311" t="str">
        <f t="shared" si="4"/>
        <v>果樹共済</v>
      </c>
      <c r="D35" s="312"/>
      <c r="E35" s="313">
        <f t="shared" si="0"/>
        <v>0</v>
      </c>
      <c r="F35" s="314">
        <f t="shared" si="1"/>
        <v>0</v>
      </c>
      <c r="G35" s="302">
        <v>0</v>
      </c>
      <c r="H35" s="315">
        <f t="shared" si="5"/>
        <v>0</v>
      </c>
      <c r="I35" s="316">
        <f t="shared" si="2"/>
        <v>0</v>
      </c>
      <c r="L35" s="158" t="s">
        <v>186</v>
      </c>
      <c r="M35" s="159" t="s">
        <v>120</v>
      </c>
      <c r="N35" s="168" t="s">
        <v>154</v>
      </c>
      <c r="O35" s="115"/>
      <c r="P35" s="113">
        <v>0.7</v>
      </c>
      <c r="Q35" s="119"/>
      <c r="R35" s="243">
        <v>7.8E-2</v>
      </c>
      <c r="S35" s="169">
        <v>0.5</v>
      </c>
    </row>
    <row r="36" spans="1:19" s="6" customFormat="1" ht="32.1" customHeight="1">
      <c r="A36" s="13"/>
      <c r="B36" s="310" t="str">
        <f t="shared" si="3"/>
        <v>伊予柑［露地］</v>
      </c>
      <c r="C36" s="311" t="str">
        <f t="shared" si="4"/>
        <v>果樹共済</v>
      </c>
      <c r="D36" s="312"/>
      <c r="E36" s="313">
        <f t="shared" si="0"/>
        <v>0</v>
      </c>
      <c r="F36" s="314">
        <f t="shared" si="1"/>
        <v>0</v>
      </c>
      <c r="G36" s="302">
        <v>0</v>
      </c>
      <c r="H36" s="315">
        <f t="shared" si="5"/>
        <v>0</v>
      </c>
      <c r="I36" s="316">
        <f t="shared" si="2"/>
        <v>0</v>
      </c>
      <c r="L36" s="158" t="s">
        <v>185</v>
      </c>
      <c r="M36" s="159" t="s">
        <v>121</v>
      </c>
      <c r="N36" s="168" t="s">
        <v>154</v>
      </c>
      <c r="O36" s="115">
        <v>1500</v>
      </c>
      <c r="P36" s="113">
        <v>0.7</v>
      </c>
      <c r="Q36" s="119">
        <v>69</v>
      </c>
      <c r="R36" s="243">
        <v>6.3E-2</v>
      </c>
      <c r="S36" s="169">
        <v>0.5</v>
      </c>
    </row>
    <row r="37" spans="1:19" s="6" customFormat="1" ht="32.1" customHeight="1">
      <c r="A37" s="13"/>
      <c r="B37" s="310" t="str">
        <f t="shared" si="3"/>
        <v>その他のかんきつ類［露地］</v>
      </c>
      <c r="C37" s="311" t="str">
        <f t="shared" si="4"/>
        <v>果樹共済</v>
      </c>
      <c r="D37" s="312"/>
      <c r="E37" s="313">
        <f t="shared" si="0"/>
        <v>0</v>
      </c>
      <c r="F37" s="314">
        <f t="shared" si="1"/>
        <v>0</v>
      </c>
      <c r="G37" s="302">
        <v>0</v>
      </c>
      <c r="H37" s="315">
        <f t="shared" si="5"/>
        <v>0</v>
      </c>
      <c r="I37" s="316">
        <f t="shared" si="2"/>
        <v>0</v>
      </c>
      <c r="L37" s="158" t="s">
        <v>185</v>
      </c>
      <c r="M37" s="159" t="s">
        <v>122</v>
      </c>
      <c r="N37" s="168" t="s">
        <v>154</v>
      </c>
      <c r="O37" s="115">
        <v>1500</v>
      </c>
      <c r="P37" s="113">
        <v>0.7</v>
      </c>
      <c r="Q37" s="119">
        <v>213</v>
      </c>
      <c r="R37" s="243">
        <v>6.2E-2</v>
      </c>
      <c r="S37" s="169">
        <v>0.5</v>
      </c>
    </row>
    <row r="38" spans="1:19" s="6" customFormat="1" ht="32.1" customHeight="1">
      <c r="A38" s="13"/>
      <c r="B38" s="310" t="str">
        <f t="shared" si="3"/>
        <v>うめ［露地］</v>
      </c>
      <c r="C38" s="311" t="str">
        <f t="shared" si="4"/>
        <v>果樹共済</v>
      </c>
      <c r="D38" s="312"/>
      <c r="E38" s="313">
        <f t="shared" si="0"/>
        <v>0</v>
      </c>
      <c r="F38" s="314">
        <f t="shared" si="1"/>
        <v>0</v>
      </c>
      <c r="G38" s="302">
        <v>0</v>
      </c>
      <c r="H38" s="315">
        <f t="shared" si="5"/>
        <v>0</v>
      </c>
      <c r="I38" s="316">
        <f t="shared" si="2"/>
        <v>0</v>
      </c>
      <c r="L38" s="158" t="s">
        <v>186</v>
      </c>
      <c r="M38" s="159" t="s">
        <v>123</v>
      </c>
      <c r="N38" s="168" t="s">
        <v>154</v>
      </c>
      <c r="O38" s="115"/>
      <c r="P38" s="113">
        <v>0.7</v>
      </c>
      <c r="Q38" s="119"/>
      <c r="R38" s="243">
        <v>7.8E-2</v>
      </c>
      <c r="S38" s="169">
        <v>0.5</v>
      </c>
    </row>
    <row r="39" spans="1:19" s="6" customFormat="1" ht="32.1" customHeight="1">
      <c r="A39" s="13"/>
      <c r="B39" s="310" t="str">
        <f t="shared" si="3"/>
        <v>おうとう［露地］</v>
      </c>
      <c r="C39" s="311" t="str">
        <f t="shared" si="4"/>
        <v>果樹共済</v>
      </c>
      <c r="D39" s="312"/>
      <c r="E39" s="313">
        <f t="shared" si="0"/>
        <v>0</v>
      </c>
      <c r="F39" s="314">
        <f t="shared" si="1"/>
        <v>0</v>
      </c>
      <c r="G39" s="302">
        <v>0</v>
      </c>
      <c r="H39" s="315">
        <f t="shared" si="5"/>
        <v>0</v>
      </c>
      <c r="I39" s="316">
        <f t="shared" si="2"/>
        <v>0</v>
      </c>
      <c r="L39" s="158" t="s">
        <v>186</v>
      </c>
      <c r="M39" s="159" t="s">
        <v>124</v>
      </c>
      <c r="N39" s="168" t="s">
        <v>154</v>
      </c>
      <c r="O39" s="115"/>
      <c r="P39" s="113">
        <v>0.7</v>
      </c>
      <c r="Q39" s="119"/>
      <c r="R39" s="243">
        <v>7.8E-2</v>
      </c>
      <c r="S39" s="169">
        <v>0.5</v>
      </c>
    </row>
    <row r="40" spans="1:19" s="6" customFormat="1" ht="32.1" customHeight="1">
      <c r="A40" s="13"/>
      <c r="B40" s="310" t="str">
        <f t="shared" si="3"/>
        <v>かき［露地］</v>
      </c>
      <c r="C40" s="311" t="str">
        <f t="shared" si="4"/>
        <v>果樹共済</v>
      </c>
      <c r="D40" s="312"/>
      <c r="E40" s="313">
        <f t="shared" si="0"/>
        <v>0</v>
      </c>
      <c r="F40" s="314">
        <f t="shared" si="1"/>
        <v>0</v>
      </c>
      <c r="G40" s="302">
        <v>0</v>
      </c>
      <c r="H40" s="315">
        <f t="shared" si="5"/>
        <v>0</v>
      </c>
      <c r="I40" s="316">
        <f t="shared" si="2"/>
        <v>0</v>
      </c>
      <c r="L40" s="158" t="s">
        <v>185</v>
      </c>
      <c r="M40" s="159" t="s">
        <v>125</v>
      </c>
      <c r="N40" s="168" t="s">
        <v>154</v>
      </c>
      <c r="O40" s="115">
        <v>2250</v>
      </c>
      <c r="P40" s="113">
        <v>0.7</v>
      </c>
      <c r="Q40" s="119">
        <v>232</v>
      </c>
      <c r="R40" s="243">
        <v>9.9000000000000005E-2</v>
      </c>
      <c r="S40" s="169">
        <v>0.5</v>
      </c>
    </row>
    <row r="41" spans="1:19" s="6" customFormat="1" ht="32.1" customHeight="1">
      <c r="A41" s="13"/>
      <c r="B41" s="310" t="str">
        <f t="shared" si="3"/>
        <v>キウイフルーツ［露地］</v>
      </c>
      <c r="C41" s="311" t="str">
        <f t="shared" si="4"/>
        <v>果樹共済</v>
      </c>
      <c r="D41" s="312"/>
      <c r="E41" s="313">
        <f t="shared" si="0"/>
        <v>0</v>
      </c>
      <c r="F41" s="314">
        <f t="shared" si="1"/>
        <v>0</v>
      </c>
      <c r="G41" s="302">
        <v>0</v>
      </c>
      <c r="H41" s="315">
        <f t="shared" si="5"/>
        <v>0</v>
      </c>
      <c r="I41" s="316">
        <f t="shared" si="2"/>
        <v>0</v>
      </c>
      <c r="L41" s="158" t="s">
        <v>185</v>
      </c>
      <c r="M41" s="159" t="s">
        <v>126</v>
      </c>
      <c r="N41" s="168" t="s">
        <v>154</v>
      </c>
      <c r="O41" s="115">
        <v>2858</v>
      </c>
      <c r="P41" s="113">
        <v>0.8</v>
      </c>
      <c r="Q41" s="119">
        <v>543</v>
      </c>
      <c r="R41" s="243">
        <v>0.05</v>
      </c>
      <c r="S41" s="169">
        <v>0.5</v>
      </c>
    </row>
    <row r="42" spans="1:19" s="6" customFormat="1" ht="32.1" customHeight="1">
      <c r="A42" s="13"/>
      <c r="B42" s="310" t="str">
        <f t="shared" si="3"/>
        <v>くり［露地］</v>
      </c>
      <c r="C42" s="311" t="str">
        <f t="shared" si="4"/>
        <v>果樹共済</v>
      </c>
      <c r="D42" s="312"/>
      <c r="E42" s="313">
        <f t="shared" si="0"/>
        <v>0</v>
      </c>
      <c r="F42" s="314">
        <f t="shared" si="1"/>
        <v>0</v>
      </c>
      <c r="G42" s="302">
        <v>0</v>
      </c>
      <c r="H42" s="315">
        <f t="shared" si="5"/>
        <v>0</v>
      </c>
      <c r="I42" s="316">
        <f t="shared" si="2"/>
        <v>0</v>
      </c>
      <c r="L42" s="158" t="s">
        <v>185</v>
      </c>
      <c r="M42" s="159" t="s">
        <v>127</v>
      </c>
      <c r="N42" s="168" t="s">
        <v>154</v>
      </c>
      <c r="O42" s="115">
        <v>225</v>
      </c>
      <c r="P42" s="113">
        <v>0.7</v>
      </c>
      <c r="Q42" s="119">
        <v>541</v>
      </c>
      <c r="R42" s="243">
        <v>9.0999999999999998E-2</v>
      </c>
      <c r="S42" s="169">
        <v>0.5</v>
      </c>
    </row>
    <row r="43" spans="1:19" s="6" customFormat="1" ht="32.1" customHeight="1">
      <c r="A43" s="13"/>
      <c r="B43" s="310" t="str">
        <f t="shared" si="3"/>
        <v>すもも［露地］</v>
      </c>
      <c r="C43" s="311" t="str">
        <f t="shared" si="4"/>
        <v>果樹共済</v>
      </c>
      <c r="D43" s="312"/>
      <c r="E43" s="313">
        <f t="shared" si="0"/>
        <v>0</v>
      </c>
      <c r="F43" s="314">
        <f t="shared" si="1"/>
        <v>0</v>
      </c>
      <c r="G43" s="302">
        <v>0</v>
      </c>
      <c r="H43" s="315">
        <f t="shared" si="5"/>
        <v>0</v>
      </c>
      <c r="I43" s="316">
        <f t="shared" si="2"/>
        <v>0</v>
      </c>
      <c r="L43" s="158" t="s">
        <v>186</v>
      </c>
      <c r="M43" s="159" t="s">
        <v>128</v>
      </c>
      <c r="N43" s="168" t="s">
        <v>154</v>
      </c>
      <c r="O43" s="115"/>
      <c r="P43" s="113">
        <v>0.7</v>
      </c>
      <c r="Q43" s="119"/>
      <c r="R43" s="243">
        <v>7.8E-2</v>
      </c>
      <c r="S43" s="169">
        <v>0.5</v>
      </c>
    </row>
    <row r="44" spans="1:19" s="6" customFormat="1" ht="32.1" customHeight="1">
      <c r="A44" s="13"/>
      <c r="B44" s="310" t="str">
        <f t="shared" si="3"/>
        <v>なし［露地］</v>
      </c>
      <c r="C44" s="311" t="str">
        <f t="shared" si="4"/>
        <v>果樹共済</v>
      </c>
      <c r="D44" s="312"/>
      <c r="E44" s="313">
        <f t="shared" ref="E44:E75" si="6">O44*D44/10</f>
        <v>0</v>
      </c>
      <c r="F44" s="314">
        <f t="shared" ref="F44:F75" si="7">E44*P44*Q44*R44*(1-S44)</f>
        <v>0</v>
      </c>
      <c r="G44" s="302">
        <v>0</v>
      </c>
      <c r="H44" s="315">
        <f t="shared" si="5"/>
        <v>0</v>
      </c>
      <c r="I44" s="316">
        <f t="shared" ref="I44:I75" si="8">IF((E44*P44-H44)*Q44&lt;0,0,(E44*P44-H44)*Q44)</f>
        <v>0</v>
      </c>
      <c r="L44" s="158" t="s">
        <v>185</v>
      </c>
      <c r="M44" s="159" t="s">
        <v>129</v>
      </c>
      <c r="N44" s="168" t="s">
        <v>154</v>
      </c>
      <c r="O44" s="115">
        <v>2625</v>
      </c>
      <c r="P44" s="113">
        <v>0.7</v>
      </c>
      <c r="Q44" s="119">
        <v>303</v>
      </c>
      <c r="R44" s="243">
        <v>0.10299999999999999</v>
      </c>
      <c r="S44" s="169">
        <v>0.5</v>
      </c>
    </row>
    <row r="45" spans="1:19" s="6" customFormat="1" ht="32.1" customHeight="1">
      <c r="A45" s="13"/>
      <c r="B45" s="310" t="str">
        <f t="shared" si="3"/>
        <v>パイナップル［露地］</v>
      </c>
      <c r="C45" s="311" t="str">
        <f t="shared" si="4"/>
        <v>果樹共済</v>
      </c>
      <c r="D45" s="312"/>
      <c r="E45" s="313">
        <f t="shared" si="6"/>
        <v>0</v>
      </c>
      <c r="F45" s="314">
        <f t="shared" si="7"/>
        <v>0</v>
      </c>
      <c r="G45" s="302">
        <v>0</v>
      </c>
      <c r="H45" s="315">
        <f t="shared" si="5"/>
        <v>0</v>
      </c>
      <c r="I45" s="316">
        <f t="shared" si="8"/>
        <v>0</v>
      </c>
      <c r="L45" s="158" t="s">
        <v>186</v>
      </c>
      <c r="M45" s="159" t="s">
        <v>130</v>
      </c>
      <c r="N45" s="168" t="s">
        <v>154</v>
      </c>
      <c r="O45" s="115"/>
      <c r="P45" s="113">
        <v>0.7</v>
      </c>
      <c r="Q45" s="119"/>
      <c r="R45" s="243">
        <v>7.8E-2</v>
      </c>
      <c r="S45" s="169">
        <v>0.5</v>
      </c>
    </row>
    <row r="46" spans="1:19" s="6" customFormat="1" ht="32.1" customHeight="1">
      <c r="A46" s="13"/>
      <c r="B46" s="310" t="str">
        <f t="shared" si="3"/>
        <v>びわ［露地］</v>
      </c>
      <c r="C46" s="311" t="str">
        <f t="shared" si="4"/>
        <v>果樹共済</v>
      </c>
      <c r="D46" s="312"/>
      <c r="E46" s="313">
        <f t="shared" si="6"/>
        <v>0</v>
      </c>
      <c r="F46" s="314">
        <f t="shared" si="7"/>
        <v>0</v>
      </c>
      <c r="G46" s="302">
        <v>0</v>
      </c>
      <c r="H46" s="315">
        <f t="shared" si="5"/>
        <v>0</v>
      </c>
      <c r="I46" s="316">
        <f t="shared" si="8"/>
        <v>0</v>
      </c>
      <c r="L46" s="158" t="s">
        <v>186</v>
      </c>
      <c r="M46" s="159" t="s">
        <v>131</v>
      </c>
      <c r="N46" s="168" t="s">
        <v>154</v>
      </c>
      <c r="O46" s="115"/>
      <c r="P46" s="113">
        <v>0.7</v>
      </c>
      <c r="Q46" s="119"/>
      <c r="R46" s="243">
        <v>7.8E-2</v>
      </c>
      <c r="S46" s="169">
        <v>0.5</v>
      </c>
    </row>
    <row r="47" spans="1:19" s="6" customFormat="1" ht="32.1" customHeight="1">
      <c r="A47" s="13"/>
      <c r="B47" s="310" t="str">
        <f t="shared" si="3"/>
        <v>ぶどう［露地］</v>
      </c>
      <c r="C47" s="311" t="str">
        <f t="shared" si="4"/>
        <v>果樹共済</v>
      </c>
      <c r="D47" s="312"/>
      <c r="E47" s="313">
        <f t="shared" si="6"/>
        <v>0</v>
      </c>
      <c r="F47" s="314">
        <f t="shared" si="7"/>
        <v>0</v>
      </c>
      <c r="G47" s="302">
        <v>0</v>
      </c>
      <c r="H47" s="315">
        <f t="shared" si="5"/>
        <v>0</v>
      </c>
      <c r="I47" s="316">
        <f t="shared" si="8"/>
        <v>0</v>
      </c>
      <c r="L47" s="158" t="s">
        <v>185</v>
      </c>
      <c r="M47" s="159" t="s">
        <v>132</v>
      </c>
      <c r="N47" s="168" t="s">
        <v>154</v>
      </c>
      <c r="O47" s="115">
        <v>1880</v>
      </c>
      <c r="P47" s="113">
        <v>0.7</v>
      </c>
      <c r="Q47" s="119">
        <v>561</v>
      </c>
      <c r="R47" s="243">
        <v>0.125</v>
      </c>
      <c r="S47" s="169">
        <v>0.5</v>
      </c>
    </row>
    <row r="48" spans="1:19" s="6" customFormat="1" ht="32.1" customHeight="1">
      <c r="A48" s="13"/>
      <c r="B48" s="310" t="str">
        <f t="shared" si="3"/>
        <v>もも［露地］</v>
      </c>
      <c r="C48" s="311" t="str">
        <f t="shared" si="4"/>
        <v>果樹共済</v>
      </c>
      <c r="D48" s="312"/>
      <c r="E48" s="313">
        <f t="shared" si="6"/>
        <v>0</v>
      </c>
      <c r="F48" s="314">
        <f t="shared" si="7"/>
        <v>0</v>
      </c>
      <c r="G48" s="302">
        <v>0</v>
      </c>
      <c r="H48" s="315">
        <f t="shared" si="5"/>
        <v>0</v>
      </c>
      <c r="I48" s="316">
        <f t="shared" si="8"/>
        <v>0</v>
      </c>
      <c r="L48" s="158" t="s">
        <v>185</v>
      </c>
      <c r="M48" s="159" t="s">
        <v>133</v>
      </c>
      <c r="N48" s="168" t="s">
        <v>154</v>
      </c>
      <c r="O48" s="115">
        <v>1880</v>
      </c>
      <c r="P48" s="113">
        <v>0.7</v>
      </c>
      <c r="Q48" s="119">
        <v>405</v>
      </c>
      <c r="R48" s="243">
        <v>6.6000000000000003E-2</v>
      </c>
      <c r="S48" s="169">
        <v>0.5</v>
      </c>
    </row>
    <row r="49" spans="1:19" s="6" customFormat="1" ht="32.1" customHeight="1">
      <c r="A49" s="13"/>
      <c r="B49" s="310" t="str">
        <f t="shared" si="3"/>
        <v>りんご［露地］</v>
      </c>
      <c r="C49" s="311" t="str">
        <f t="shared" si="4"/>
        <v>果樹共済</v>
      </c>
      <c r="D49" s="312"/>
      <c r="E49" s="313">
        <f t="shared" si="6"/>
        <v>0</v>
      </c>
      <c r="F49" s="314">
        <f t="shared" si="7"/>
        <v>0</v>
      </c>
      <c r="G49" s="302">
        <v>0</v>
      </c>
      <c r="H49" s="315">
        <f t="shared" si="5"/>
        <v>0</v>
      </c>
      <c r="I49" s="316">
        <f t="shared" si="8"/>
        <v>0</v>
      </c>
      <c r="L49" s="158" t="s">
        <v>186</v>
      </c>
      <c r="M49" s="159" t="s">
        <v>134</v>
      </c>
      <c r="N49" s="168" t="s">
        <v>154</v>
      </c>
      <c r="O49" s="115"/>
      <c r="P49" s="113">
        <v>0.7</v>
      </c>
      <c r="Q49" s="119"/>
      <c r="R49" s="243">
        <v>7.8E-2</v>
      </c>
      <c r="S49" s="169">
        <v>0.5</v>
      </c>
    </row>
    <row r="50" spans="1:19" s="6" customFormat="1" ht="32.1" customHeight="1">
      <c r="A50" s="13"/>
      <c r="B50" s="310" t="str">
        <f t="shared" si="3"/>
        <v>うんしゅうみかん［施設］</v>
      </c>
      <c r="C50" s="311" t="str">
        <f t="shared" si="4"/>
        <v>果樹共済</v>
      </c>
      <c r="D50" s="312"/>
      <c r="E50" s="313">
        <f t="shared" si="6"/>
        <v>0</v>
      </c>
      <c r="F50" s="314">
        <f t="shared" si="7"/>
        <v>0</v>
      </c>
      <c r="G50" s="302">
        <v>0</v>
      </c>
      <c r="H50" s="315">
        <f t="shared" si="5"/>
        <v>0</v>
      </c>
      <c r="I50" s="316">
        <f t="shared" si="8"/>
        <v>0</v>
      </c>
      <c r="L50" s="158" t="s">
        <v>185</v>
      </c>
      <c r="M50" s="159" t="s">
        <v>135</v>
      </c>
      <c r="N50" s="168" t="s">
        <v>154</v>
      </c>
      <c r="O50" s="115">
        <v>2813</v>
      </c>
      <c r="P50" s="113">
        <v>0.7</v>
      </c>
      <c r="Q50" s="119">
        <v>95</v>
      </c>
      <c r="R50" s="243">
        <v>7.8E-2</v>
      </c>
      <c r="S50" s="169">
        <v>0.5</v>
      </c>
    </row>
    <row r="51" spans="1:19" s="6" customFormat="1" ht="32.1" customHeight="1">
      <c r="A51" s="13"/>
      <c r="B51" s="310" t="str">
        <f t="shared" si="3"/>
        <v>なつみかん　［施設］</v>
      </c>
      <c r="C51" s="311" t="str">
        <f t="shared" si="4"/>
        <v>果樹共済</v>
      </c>
      <c r="D51" s="312"/>
      <c r="E51" s="313">
        <f t="shared" si="6"/>
        <v>0</v>
      </c>
      <c r="F51" s="314">
        <f t="shared" si="7"/>
        <v>0</v>
      </c>
      <c r="G51" s="302">
        <v>0</v>
      </c>
      <c r="H51" s="315">
        <f t="shared" si="5"/>
        <v>0</v>
      </c>
      <c r="I51" s="316">
        <f t="shared" si="8"/>
        <v>0</v>
      </c>
      <c r="L51" s="158" t="s">
        <v>186</v>
      </c>
      <c r="M51" s="159" t="s">
        <v>136</v>
      </c>
      <c r="N51" s="168" t="s">
        <v>154</v>
      </c>
      <c r="O51" s="115"/>
      <c r="P51" s="113">
        <v>0.7</v>
      </c>
      <c r="Q51" s="119"/>
      <c r="R51" s="243">
        <v>7.8E-2</v>
      </c>
      <c r="S51" s="169">
        <v>0.5</v>
      </c>
    </row>
    <row r="52" spans="1:19" s="6" customFormat="1" ht="32.1" customHeight="1">
      <c r="A52" s="13"/>
      <c r="B52" s="310" t="str">
        <f t="shared" si="3"/>
        <v>伊予柑［施設］</v>
      </c>
      <c r="C52" s="311" t="str">
        <f t="shared" si="4"/>
        <v>果樹共済</v>
      </c>
      <c r="D52" s="312"/>
      <c r="E52" s="313">
        <f t="shared" si="6"/>
        <v>0</v>
      </c>
      <c r="F52" s="314">
        <f t="shared" si="7"/>
        <v>0</v>
      </c>
      <c r="G52" s="302">
        <v>0</v>
      </c>
      <c r="H52" s="315">
        <f t="shared" si="5"/>
        <v>0</v>
      </c>
      <c r="I52" s="316">
        <f t="shared" si="8"/>
        <v>0</v>
      </c>
      <c r="L52" s="158" t="s">
        <v>186</v>
      </c>
      <c r="M52" s="159" t="s">
        <v>137</v>
      </c>
      <c r="N52" s="168" t="s">
        <v>154</v>
      </c>
      <c r="O52" s="115"/>
      <c r="P52" s="113">
        <v>0.7</v>
      </c>
      <c r="Q52" s="119"/>
      <c r="R52" s="243">
        <v>7.8E-2</v>
      </c>
      <c r="S52" s="169">
        <v>0.5</v>
      </c>
    </row>
    <row r="53" spans="1:19" s="6" customFormat="1" ht="32.1" customHeight="1">
      <c r="A53" s="13"/>
      <c r="B53" s="310" t="str">
        <f t="shared" si="3"/>
        <v>その他のかんきつ類［施設］</v>
      </c>
      <c r="C53" s="311" t="str">
        <f t="shared" si="4"/>
        <v>果樹共済</v>
      </c>
      <c r="D53" s="312"/>
      <c r="E53" s="313">
        <f t="shared" si="6"/>
        <v>0</v>
      </c>
      <c r="F53" s="314">
        <f t="shared" si="7"/>
        <v>0</v>
      </c>
      <c r="G53" s="302">
        <v>0</v>
      </c>
      <c r="H53" s="315">
        <f t="shared" si="5"/>
        <v>0</v>
      </c>
      <c r="I53" s="316">
        <f t="shared" si="8"/>
        <v>0</v>
      </c>
      <c r="L53" s="158" t="s">
        <v>186</v>
      </c>
      <c r="M53" s="159" t="s">
        <v>138</v>
      </c>
      <c r="N53" s="168" t="s">
        <v>154</v>
      </c>
      <c r="O53" s="115"/>
      <c r="P53" s="113">
        <v>0.7</v>
      </c>
      <c r="Q53" s="119"/>
      <c r="R53" s="243">
        <v>7.8E-2</v>
      </c>
      <c r="S53" s="169">
        <v>0.5</v>
      </c>
    </row>
    <row r="54" spans="1:19" s="6" customFormat="1" ht="32.1" customHeight="1">
      <c r="A54" s="13"/>
      <c r="B54" s="310" t="str">
        <f t="shared" si="3"/>
        <v>うめ［施設］</v>
      </c>
      <c r="C54" s="311" t="str">
        <f t="shared" si="4"/>
        <v>果樹共済</v>
      </c>
      <c r="D54" s="312"/>
      <c r="E54" s="313">
        <f t="shared" si="6"/>
        <v>0</v>
      </c>
      <c r="F54" s="314">
        <f t="shared" si="7"/>
        <v>0</v>
      </c>
      <c r="G54" s="302">
        <v>0</v>
      </c>
      <c r="H54" s="315">
        <f t="shared" si="5"/>
        <v>0</v>
      </c>
      <c r="I54" s="316">
        <f t="shared" si="8"/>
        <v>0</v>
      </c>
      <c r="L54" s="158" t="s">
        <v>186</v>
      </c>
      <c r="M54" s="159" t="s">
        <v>139</v>
      </c>
      <c r="N54" s="168" t="s">
        <v>154</v>
      </c>
      <c r="O54" s="115"/>
      <c r="P54" s="113">
        <v>0.7</v>
      </c>
      <c r="Q54" s="119"/>
      <c r="R54" s="243">
        <v>7.8E-2</v>
      </c>
      <c r="S54" s="169">
        <v>0.5</v>
      </c>
    </row>
    <row r="55" spans="1:19" s="6" customFormat="1" ht="32.1" customHeight="1">
      <c r="A55" s="13"/>
      <c r="B55" s="310" t="str">
        <f t="shared" si="3"/>
        <v>おうとう［施設］</v>
      </c>
      <c r="C55" s="311" t="str">
        <f t="shared" si="4"/>
        <v>果樹共済</v>
      </c>
      <c r="D55" s="312"/>
      <c r="E55" s="313">
        <f t="shared" si="6"/>
        <v>0</v>
      </c>
      <c r="F55" s="314">
        <f t="shared" si="7"/>
        <v>0</v>
      </c>
      <c r="G55" s="302">
        <v>0</v>
      </c>
      <c r="H55" s="315">
        <f t="shared" si="5"/>
        <v>0</v>
      </c>
      <c r="I55" s="316">
        <f t="shared" si="8"/>
        <v>0</v>
      </c>
      <c r="L55" s="158" t="s">
        <v>186</v>
      </c>
      <c r="M55" s="159" t="s">
        <v>140</v>
      </c>
      <c r="N55" s="168" t="s">
        <v>154</v>
      </c>
      <c r="O55" s="115"/>
      <c r="P55" s="113">
        <v>0.7</v>
      </c>
      <c r="Q55" s="119"/>
      <c r="R55" s="243">
        <v>7.8E-2</v>
      </c>
      <c r="S55" s="169">
        <v>0.5</v>
      </c>
    </row>
    <row r="56" spans="1:19" s="6" customFormat="1" ht="32.1" customHeight="1">
      <c r="A56" s="13"/>
      <c r="B56" s="310" t="str">
        <f t="shared" si="3"/>
        <v>かき［施設］</v>
      </c>
      <c r="C56" s="311" t="str">
        <f t="shared" si="4"/>
        <v>果樹共済</v>
      </c>
      <c r="D56" s="312"/>
      <c r="E56" s="313">
        <f t="shared" si="6"/>
        <v>0</v>
      </c>
      <c r="F56" s="314">
        <f t="shared" si="7"/>
        <v>0</v>
      </c>
      <c r="G56" s="302">
        <v>0</v>
      </c>
      <c r="H56" s="315">
        <f t="shared" si="5"/>
        <v>0</v>
      </c>
      <c r="I56" s="316">
        <f t="shared" si="8"/>
        <v>0</v>
      </c>
      <c r="L56" s="158" t="s">
        <v>186</v>
      </c>
      <c r="M56" s="159" t="s">
        <v>141</v>
      </c>
      <c r="N56" s="168" t="s">
        <v>154</v>
      </c>
      <c r="O56" s="115"/>
      <c r="P56" s="113">
        <v>0.7</v>
      </c>
      <c r="Q56" s="119"/>
      <c r="R56" s="243">
        <v>9.9000000000000005E-2</v>
      </c>
      <c r="S56" s="169">
        <v>0.5</v>
      </c>
    </row>
    <row r="57" spans="1:19" s="6" customFormat="1" ht="32.1" customHeight="1">
      <c r="A57" s="13"/>
      <c r="B57" s="310" t="str">
        <f t="shared" si="3"/>
        <v>キウイフルーツ［施設］</v>
      </c>
      <c r="C57" s="311" t="str">
        <f t="shared" si="4"/>
        <v>果樹共済</v>
      </c>
      <c r="D57" s="312"/>
      <c r="E57" s="313">
        <f t="shared" si="6"/>
        <v>0</v>
      </c>
      <c r="F57" s="314">
        <f t="shared" si="7"/>
        <v>0</v>
      </c>
      <c r="G57" s="302">
        <v>0</v>
      </c>
      <c r="H57" s="315">
        <f t="shared" si="5"/>
        <v>0</v>
      </c>
      <c r="I57" s="316">
        <f t="shared" si="8"/>
        <v>0</v>
      </c>
      <c r="L57" s="158" t="s">
        <v>186</v>
      </c>
      <c r="M57" s="159" t="s">
        <v>142</v>
      </c>
      <c r="N57" s="168" t="s">
        <v>154</v>
      </c>
      <c r="O57" s="115"/>
      <c r="P57" s="113">
        <v>0.8</v>
      </c>
      <c r="Q57" s="119"/>
      <c r="R57" s="243">
        <v>0.05</v>
      </c>
      <c r="S57" s="169">
        <v>0.5</v>
      </c>
    </row>
    <row r="58" spans="1:19" s="6" customFormat="1" ht="32.1" customHeight="1">
      <c r="A58" s="13"/>
      <c r="B58" s="310" t="str">
        <f t="shared" si="3"/>
        <v>くり［施設］</v>
      </c>
      <c r="C58" s="311" t="str">
        <f t="shared" si="4"/>
        <v>果樹共済</v>
      </c>
      <c r="D58" s="312"/>
      <c r="E58" s="313">
        <f t="shared" si="6"/>
        <v>0</v>
      </c>
      <c r="F58" s="314">
        <f t="shared" si="7"/>
        <v>0</v>
      </c>
      <c r="G58" s="302">
        <v>0</v>
      </c>
      <c r="H58" s="315">
        <f t="shared" si="5"/>
        <v>0</v>
      </c>
      <c r="I58" s="316">
        <f t="shared" si="8"/>
        <v>0</v>
      </c>
      <c r="L58" s="158" t="s">
        <v>186</v>
      </c>
      <c r="M58" s="159" t="s">
        <v>143</v>
      </c>
      <c r="N58" s="168" t="s">
        <v>154</v>
      </c>
      <c r="O58" s="115"/>
      <c r="P58" s="113">
        <v>0.7</v>
      </c>
      <c r="Q58" s="119"/>
      <c r="R58" s="243">
        <v>9.0999999999999998E-2</v>
      </c>
      <c r="S58" s="169">
        <v>0.5</v>
      </c>
    </row>
    <row r="59" spans="1:19" s="6" customFormat="1" ht="32.1" customHeight="1">
      <c r="A59" s="13"/>
      <c r="B59" s="310" t="str">
        <f t="shared" si="3"/>
        <v>すもも［施設］</v>
      </c>
      <c r="C59" s="311" t="str">
        <f t="shared" si="4"/>
        <v>果樹共済</v>
      </c>
      <c r="D59" s="312"/>
      <c r="E59" s="313">
        <f t="shared" si="6"/>
        <v>0</v>
      </c>
      <c r="F59" s="314">
        <f t="shared" si="7"/>
        <v>0</v>
      </c>
      <c r="G59" s="302">
        <v>0</v>
      </c>
      <c r="H59" s="315">
        <f t="shared" si="5"/>
        <v>0</v>
      </c>
      <c r="I59" s="316">
        <f t="shared" si="8"/>
        <v>0</v>
      </c>
      <c r="L59" s="158" t="s">
        <v>186</v>
      </c>
      <c r="M59" s="159" t="s">
        <v>144</v>
      </c>
      <c r="N59" s="168" t="s">
        <v>154</v>
      </c>
      <c r="O59" s="115"/>
      <c r="P59" s="113">
        <v>0.7</v>
      </c>
      <c r="Q59" s="119"/>
      <c r="R59" s="243">
        <v>7.8E-2</v>
      </c>
      <c r="S59" s="169">
        <v>0.5</v>
      </c>
    </row>
    <row r="60" spans="1:19" s="6" customFormat="1" ht="32.1" customHeight="1">
      <c r="A60" s="13"/>
      <c r="B60" s="310" t="str">
        <f t="shared" si="3"/>
        <v>なし［施設］</v>
      </c>
      <c r="C60" s="311" t="str">
        <f t="shared" si="4"/>
        <v>果樹共済</v>
      </c>
      <c r="D60" s="312"/>
      <c r="E60" s="313">
        <f t="shared" si="6"/>
        <v>0</v>
      </c>
      <c r="F60" s="314">
        <f t="shared" si="7"/>
        <v>0</v>
      </c>
      <c r="G60" s="302">
        <v>0</v>
      </c>
      <c r="H60" s="315">
        <f t="shared" si="5"/>
        <v>0</v>
      </c>
      <c r="I60" s="316">
        <f t="shared" si="8"/>
        <v>0</v>
      </c>
      <c r="L60" s="158" t="s">
        <v>186</v>
      </c>
      <c r="M60" s="159" t="s">
        <v>145</v>
      </c>
      <c r="N60" s="168" t="s">
        <v>154</v>
      </c>
      <c r="O60" s="115"/>
      <c r="P60" s="113">
        <v>0.7</v>
      </c>
      <c r="Q60" s="119"/>
      <c r="R60" s="243">
        <v>0.10299999999999999</v>
      </c>
      <c r="S60" s="169">
        <v>0.5</v>
      </c>
    </row>
    <row r="61" spans="1:19" s="6" customFormat="1" ht="32.1" customHeight="1">
      <c r="A61" s="13"/>
      <c r="B61" s="310" t="str">
        <f t="shared" si="3"/>
        <v>パイナップル［施設］</v>
      </c>
      <c r="C61" s="311" t="str">
        <f t="shared" si="4"/>
        <v>果樹共済</v>
      </c>
      <c r="D61" s="312"/>
      <c r="E61" s="313">
        <f t="shared" si="6"/>
        <v>0</v>
      </c>
      <c r="F61" s="314">
        <f t="shared" si="7"/>
        <v>0</v>
      </c>
      <c r="G61" s="302">
        <v>0</v>
      </c>
      <c r="H61" s="315">
        <f t="shared" si="5"/>
        <v>0</v>
      </c>
      <c r="I61" s="316">
        <f t="shared" si="8"/>
        <v>0</v>
      </c>
      <c r="L61" s="158" t="s">
        <v>186</v>
      </c>
      <c r="M61" s="159" t="s">
        <v>146</v>
      </c>
      <c r="N61" s="168" t="s">
        <v>154</v>
      </c>
      <c r="O61" s="115"/>
      <c r="P61" s="113">
        <v>0.7</v>
      </c>
      <c r="Q61" s="119"/>
      <c r="R61" s="243">
        <v>7.8E-2</v>
      </c>
      <c r="S61" s="169">
        <v>0.5</v>
      </c>
    </row>
    <row r="62" spans="1:19" s="6" customFormat="1" ht="32.1" customHeight="1">
      <c r="A62" s="13"/>
      <c r="B62" s="310" t="str">
        <f t="shared" si="3"/>
        <v>びわ［施設］</v>
      </c>
      <c r="C62" s="311" t="str">
        <f t="shared" si="4"/>
        <v>果樹共済</v>
      </c>
      <c r="D62" s="312"/>
      <c r="E62" s="313">
        <f t="shared" si="6"/>
        <v>0</v>
      </c>
      <c r="F62" s="314">
        <f t="shared" si="7"/>
        <v>0</v>
      </c>
      <c r="G62" s="302">
        <v>0</v>
      </c>
      <c r="H62" s="315">
        <f t="shared" si="5"/>
        <v>0</v>
      </c>
      <c r="I62" s="316">
        <f t="shared" si="8"/>
        <v>0</v>
      </c>
      <c r="L62" s="158" t="s">
        <v>186</v>
      </c>
      <c r="M62" s="159" t="s">
        <v>147</v>
      </c>
      <c r="N62" s="168" t="s">
        <v>154</v>
      </c>
      <c r="O62" s="115"/>
      <c r="P62" s="113">
        <v>0.7</v>
      </c>
      <c r="Q62" s="119"/>
      <c r="R62" s="243">
        <v>7.8E-2</v>
      </c>
      <c r="S62" s="169">
        <v>0.5</v>
      </c>
    </row>
    <row r="63" spans="1:19" s="6" customFormat="1" ht="32.1" customHeight="1">
      <c r="A63" s="13"/>
      <c r="B63" s="310" t="str">
        <f t="shared" si="3"/>
        <v>ぶどう［施設］</v>
      </c>
      <c r="C63" s="311" t="str">
        <f t="shared" si="4"/>
        <v>果樹共済</v>
      </c>
      <c r="D63" s="312"/>
      <c r="E63" s="313">
        <f t="shared" si="6"/>
        <v>0</v>
      </c>
      <c r="F63" s="314">
        <f t="shared" si="7"/>
        <v>0</v>
      </c>
      <c r="G63" s="302">
        <v>0</v>
      </c>
      <c r="H63" s="315">
        <f t="shared" si="5"/>
        <v>0</v>
      </c>
      <c r="I63" s="316">
        <f t="shared" si="8"/>
        <v>0</v>
      </c>
      <c r="L63" s="158" t="s">
        <v>185</v>
      </c>
      <c r="M63" s="159" t="s">
        <v>148</v>
      </c>
      <c r="N63" s="168" t="s">
        <v>154</v>
      </c>
      <c r="O63" s="115">
        <v>1880</v>
      </c>
      <c r="P63" s="113">
        <v>0.7</v>
      </c>
      <c r="Q63" s="119">
        <v>996</v>
      </c>
      <c r="R63" s="243">
        <v>5.1999999999999998E-2</v>
      </c>
      <c r="S63" s="169">
        <v>0.5</v>
      </c>
    </row>
    <row r="64" spans="1:19" s="6" customFormat="1" ht="32.1" customHeight="1">
      <c r="A64" s="13"/>
      <c r="B64" s="310" t="str">
        <f t="shared" si="3"/>
        <v>もも［施設］</v>
      </c>
      <c r="C64" s="311" t="str">
        <f t="shared" si="4"/>
        <v>果樹共済</v>
      </c>
      <c r="D64" s="312"/>
      <c r="E64" s="313">
        <f t="shared" si="6"/>
        <v>0</v>
      </c>
      <c r="F64" s="314">
        <f t="shared" si="7"/>
        <v>0</v>
      </c>
      <c r="G64" s="302">
        <v>0</v>
      </c>
      <c r="H64" s="315">
        <f t="shared" si="5"/>
        <v>0</v>
      </c>
      <c r="I64" s="316">
        <f t="shared" si="8"/>
        <v>0</v>
      </c>
      <c r="L64" s="158" t="s">
        <v>186</v>
      </c>
      <c r="M64" s="159" t="s">
        <v>149</v>
      </c>
      <c r="N64" s="168" t="s">
        <v>154</v>
      </c>
      <c r="O64" s="115"/>
      <c r="P64" s="113">
        <v>0.7</v>
      </c>
      <c r="Q64" s="119"/>
      <c r="R64" s="243">
        <v>6.6000000000000003E-2</v>
      </c>
      <c r="S64" s="169">
        <v>0.5</v>
      </c>
    </row>
    <row r="65" spans="1:19" s="6" customFormat="1" ht="32.1" customHeight="1">
      <c r="A65" s="13"/>
      <c r="B65" s="310" t="str">
        <f t="shared" si="3"/>
        <v>りんご［施設］</v>
      </c>
      <c r="C65" s="311" t="str">
        <f t="shared" si="4"/>
        <v>果樹共済</v>
      </c>
      <c r="D65" s="312"/>
      <c r="E65" s="313">
        <f t="shared" si="6"/>
        <v>0</v>
      </c>
      <c r="F65" s="314">
        <f t="shared" si="7"/>
        <v>0</v>
      </c>
      <c r="G65" s="302">
        <v>0</v>
      </c>
      <c r="H65" s="315">
        <f t="shared" si="5"/>
        <v>0</v>
      </c>
      <c r="I65" s="316">
        <f t="shared" si="8"/>
        <v>0</v>
      </c>
      <c r="L65" s="158" t="s">
        <v>186</v>
      </c>
      <c r="M65" s="159" t="s">
        <v>150</v>
      </c>
      <c r="N65" s="168" t="s">
        <v>154</v>
      </c>
      <c r="O65" s="115"/>
      <c r="P65" s="113">
        <v>0.7</v>
      </c>
      <c r="Q65" s="119"/>
      <c r="R65" s="243">
        <v>7.8E-2</v>
      </c>
      <c r="S65" s="169">
        <v>0.5</v>
      </c>
    </row>
    <row r="66" spans="1:19" s="6" customFormat="1" ht="32.1" customHeight="1">
      <c r="A66" s="13"/>
      <c r="B66" s="310" t="str">
        <f t="shared" si="3"/>
        <v>養蚕</v>
      </c>
      <c r="C66" s="311" t="str">
        <f t="shared" si="4"/>
        <v>畑作物共済</v>
      </c>
      <c r="D66" s="312"/>
      <c r="E66" s="313">
        <f t="shared" si="6"/>
        <v>0</v>
      </c>
      <c r="F66" s="314">
        <f t="shared" si="7"/>
        <v>0</v>
      </c>
      <c r="G66" s="302">
        <v>0</v>
      </c>
      <c r="H66" s="315">
        <f t="shared" si="5"/>
        <v>0</v>
      </c>
      <c r="I66" s="316">
        <f t="shared" si="8"/>
        <v>0</v>
      </c>
      <c r="L66" s="158" t="s">
        <v>186</v>
      </c>
      <c r="M66" s="159" t="s">
        <v>151</v>
      </c>
      <c r="N66" s="168" t="s">
        <v>153</v>
      </c>
      <c r="O66" s="115"/>
      <c r="P66" s="113">
        <v>0.8</v>
      </c>
      <c r="Q66" s="119"/>
      <c r="R66" s="243">
        <v>3.3000000000000002E-2</v>
      </c>
      <c r="S66" s="169">
        <v>0.5</v>
      </c>
    </row>
    <row r="67" spans="1:19" s="6" customFormat="1" ht="32.1" customHeight="1">
      <c r="A67" s="13"/>
      <c r="B67" s="310">
        <f t="shared" si="3"/>
        <v>0</v>
      </c>
      <c r="C67" s="311">
        <f t="shared" si="4"/>
        <v>0</v>
      </c>
      <c r="D67" s="312"/>
      <c r="E67" s="313">
        <f t="shared" si="6"/>
        <v>0</v>
      </c>
      <c r="F67" s="314">
        <f t="shared" si="7"/>
        <v>0</v>
      </c>
      <c r="G67" s="302">
        <v>0</v>
      </c>
      <c r="H67" s="315">
        <f t="shared" si="5"/>
        <v>0</v>
      </c>
      <c r="I67" s="316">
        <f t="shared" si="8"/>
        <v>0</v>
      </c>
      <c r="L67" s="158" t="s">
        <v>186</v>
      </c>
      <c r="M67" s="159"/>
      <c r="N67" s="168"/>
      <c r="O67" s="115"/>
      <c r="P67" s="113"/>
      <c r="Q67" s="119"/>
      <c r="R67" s="243"/>
      <c r="S67" s="169"/>
    </row>
    <row r="68" spans="1:19" s="6" customFormat="1" ht="32.1" customHeight="1">
      <c r="A68" s="13"/>
      <c r="B68" s="310">
        <f t="shared" si="3"/>
        <v>0</v>
      </c>
      <c r="C68" s="311">
        <f t="shared" si="4"/>
        <v>0</v>
      </c>
      <c r="D68" s="312"/>
      <c r="E68" s="313">
        <f t="shared" si="6"/>
        <v>0</v>
      </c>
      <c r="F68" s="314">
        <f t="shared" si="7"/>
        <v>0</v>
      </c>
      <c r="G68" s="302">
        <v>0</v>
      </c>
      <c r="H68" s="315">
        <f t="shared" si="5"/>
        <v>0</v>
      </c>
      <c r="I68" s="316">
        <f t="shared" si="8"/>
        <v>0</v>
      </c>
      <c r="L68" s="158" t="s">
        <v>186</v>
      </c>
      <c r="M68" s="159"/>
      <c r="N68" s="168"/>
      <c r="O68" s="115"/>
      <c r="P68" s="113"/>
      <c r="Q68" s="119"/>
      <c r="R68" s="243"/>
      <c r="S68" s="169"/>
    </row>
    <row r="69" spans="1:19" s="6" customFormat="1" ht="32.1" customHeight="1">
      <c r="A69" s="13"/>
      <c r="B69" s="310">
        <f t="shared" si="3"/>
        <v>0</v>
      </c>
      <c r="C69" s="311">
        <f t="shared" si="4"/>
        <v>0</v>
      </c>
      <c r="D69" s="312"/>
      <c r="E69" s="313">
        <f t="shared" si="6"/>
        <v>0</v>
      </c>
      <c r="F69" s="314">
        <f t="shared" si="7"/>
        <v>0</v>
      </c>
      <c r="G69" s="302">
        <v>0</v>
      </c>
      <c r="H69" s="315">
        <f t="shared" si="5"/>
        <v>0</v>
      </c>
      <c r="I69" s="316">
        <f t="shared" si="8"/>
        <v>0</v>
      </c>
      <c r="L69" s="158" t="s">
        <v>186</v>
      </c>
      <c r="M69" s="159"/>
      <c r="N69" s="168"/>
      <c r="O69" s="115"/>
      <c r="P69" s="113"/>
      <c r="Q69" s="119"/>
      <c r="R69" s="243"/>
      <c r="S69" s="169"/>
    </row>
    <row r="70" spans="1:19" s="6" customFormat="1" ht="32.1" customHeight="1">
      <c r="A70" s="13"/>
      <c r="B70" s="310">
        <f t="shared" si="3"/>
        <v>0</v>
      </c>
      <c r="C70" s="311">
        <f t="shared" si="4"/>
        <v>0</v>
      </c>
      <c r="D70" s="312"/>
      <c r="E70" s="313">
        <f t="shared" si="6"/>
        <v>0</v>
      </c>
      <c r="F70" s="314">
        <f t="shared" si="7"/>
        <v>0</v>
      </c>
      <c r="G70" s="302">
        <v>0</v>
      </c>
      <c r="H70" s="315">
        <f t="shared" si="5"/>
        <v>0</v>
      </c>
      <c r="I70" s="316">
        <f t="shared" si="8"/>
        <v>0</v>
      </c>
      <c r="L70" s="158" t="s">
        <v>186</v>
      </c>
      <c r="M70" s="159"/>
      <c r="N70" s="168"/>
      <c r="O70" s="115"/>
      <c r="P70" s="113"/>
      <c r="Q70" s="119"/>
      <c r="R70" s="243"/>
      <c r="S70" s="169"/>
    </row>
    <row r="71" spans="1:19" s="6" customFormat="1" ht="32.1" customHeight="1">
      <c r="A71" s="13"/>
      <c r="B71" s="310">
        <f t="shared" si="3"/>
        <v>0</v>
      </c>
      <c r="C71" s="311">
        <f t="shared" si="4"/>
        <v>0</v>
      </c>
      <c r="D71" s="312"/>
      <c r="E71" s="313">
        <f t="shared" si="6"/>
        <v>0</v>
      </c>
      <c r="F71" s="314">
        <f t="shared" si="7"/>
        <v>0</v>
      </c>
      <c r="G71" s="302">
        <v>0</v>
      </c>
      <c r="H71" s="315">
        <f t="shared" si="5"/>
        <v>0</v>
      </c>
      <c r="I71" s="316">
        <f t="shared" si="8"/>
        <v>0</v>
      </c>
      <c r="L71" s="158" t="s">
        <v>186</v>
      </c>
      <c r="M71" s="159"/>
      <c r="N71" s="168"/>
      <c r="O71" s="115"/>
      <c r="P71" s="113"/>
      <c r="Q71" s="119"/>
      <c r="R71" s="243"/>
      <c r="S71" s="169"/>
    </row>
    <row r="72" spans="1:19" s="6" customFormat="1" ht="32.1" customHeight="1">
      <c r="A72" s="13"/>
      <c r="B72" s="310">
        <f t="shared" si="3"/>
        <v>0</v>
      </c>
      <c r="C72" s="311">
        <f t="shared" si="4"/>
        <v>0</v>
      </c>
      <c r="D72" s="312"/>
      <c r="E72" s="313">
        <f t="shared" si="6"/>
        <v>0</v>
      </c>
      <c r="F72" s="314">
        <f t="shared" si="7"/>
        <v>0</v>
      </c>
      <c r="G72" s="302">
        <v>0</v>
      </c>
      <c r="H72" s="315">
        <f t="shared" si="5"/>
        <v>0</v>
      </c>
      <c r="I72" s="316">
        <f t="shared" si="8"/>
        <v>0</v>
      </c>
      <c r="L72" s="158" t="s">
        <v>186</v>
      </c>
      <c r="M72" s="159"/>
      <c r="N72" s="168"/>
      <c r="O72" s="115"/>
      <c r="P72" s="113"/>
      <c r="Q72" s="119"/>
      <c r="R72" s="243"/>
      <c r="S72" s="169"/>
    </row>
    <row r="73" spans="1:19" s="6" customFormat="1" ht="32.1" customHeight="1">
      <c r="A73" s="13"/>
      <c r="B73" s="310">
        <f t="shared" si="3"/>
        <v>0</v>
      </c>
      <c r="C73" s="311">
        <f t="shared" si="4"/>
        <v>0</v>
      </c>
      <c r="D73" s="312"/>
      <c r="E73" s="313">
        <f t="shared" si="6"/>
        <v>0</v>
      </c>
      <c r="F73" s="314">
        <f t="shared" si="7"/>
        <v>0</v>
      </c>
      <c r="G73" s="302">
        <v>0</v>
      </c>
      <c r="H73" s="315">
        <f t="shared" si="5"/>
        <v>0</v>
      </c>
      <c r="I73" s="316">
        <f t="shared" si="8"/>
        <v>0</v>
      </c>
      <c r="L73" s="158" t="s">
        <v>186</v>
      </c>
      <c r="M73" s="159"/>
      <c r="N73" s="168"/>
      <c r="O73" s="115"/>
      <c r="P73" s="113"/>
      <c r="Q73" s="119"/>
      <c r="R73" s="243"/>
      <c r="S73" s="169"/>
    </row>
    <row r="74" spans="1:19" s="6" customFormat="1" ht="32.1" customHeight="1">
      <c r="A74" s="13"/>
      <c r="B74" s="310">
        <f t="shared" si="3"/>
        <v>0</v>
      </c>
      <c r="C74" s="311">
        <f t="shared" si="4"/>
        <v>0</v>
      </c>
      <c r="D74" s="312"/>
      <c r="E74" s="313">
        <f t="shared" si="6"/>
        <v>0</v>
      </c>
      <c r="F74" s="314">
        <f t="shared" si="7"/>
        <v>0</v>
      </c>
      <c r="G74" s="302">
        <v>0</v>
      </c>
      <c r="H74" s="315">
        <f t="shared" si="5"/>
        <v>0</v>
      </c>
      <c r="I74" s="316">
        <f t="shared" si="8"/>
        <v>0</v>
      </c>
      <c r="L74" s="158" t="s">
        <v>186</v>
      </c>
      <c r="M74" s="159"/>
      <c r="N74" s="168"/>
      <c r="O74" s="115"/>
      <c r="P74" s="113"/>
      <c r="Q74" s="119"/>
      <c r="R74" s="243"/>
      <c r="S74" s="169"/>
    </row>
    <row r="75" spans="1:19" s="6" customFormat="1" ht="32.1" customHeight="1">
      <c r="A75" s="13"/>
      <c r="B75" s="310">
        <f t="shared" si="3"/>
        <v>0</v>
      </c>
      <c r="C75" s="311">
        <f t="shared" si="4"/>
        <v>0</v>
      </c>
      <c r="D75" s="312"/>
      <c r="E75" s="313">
        <f t="shared" si="6"/>
        <v>0</v>
      </c>
      <c r="F75" s="314">
        <f t="shared" si="7"/>
        <v>0</v>
      </c>
      <c r="G75" s="302">
        <v>0</v>
      </c>
      <c r="H75" s="315">
        <f t="shared" si="5"/>
        <v>0</v>
      </c>
      <c r="I75" s="316">
        <f t="shared" si="8"/>
        <v>0</v>
      </c>
      <c r="L75" s="158" t="s">
        <v>186</v>
      </c>
      <c r="M75" s="159"/>
      <c r="N75" s="168"/>
      <c r="O75" s="115"/>
      <c r="P75" s="113"/>
      <c r="Q75" s="119"/>
      <c r="R75" s="243"/>
      <c r="S75" s="169"/>
    </row>
    <row r="76" spans="1:19" s="6" customFormat="1" ht="32.1" customHeight="1">
      <c r="A76" s="13"/>
      <c r="B76" s="310">
        <f t="shared" si="3"/>
        <v>0</v>
      </c>
      <c r="C76" s="311">
        <f t="shared" si="4"/>
        <v>0</v>
      </c>
      <c r="D76" s="312"/>
      <c r="E76" s="313">
        <f t="shared" ref="E76:E107" si="9">O76*D76/10</f>
        <v>0</v>
      </c>
      <c r="F76" s="314">
        <f t="shared" ref="F76:F107" si="10">E76*P76*Q76*R76*(1-S76)</f>
        <v>0</v>
      </c>
      <c r="G76" s="302">
        <v>0</v>
      </c>
      <c r="H76" s="315">
        <f t="shared" si="5"/>
        <v>0</v>
      </c>
      <c r="I76" s="316">
        <f t="shared" ref="I76:I107" si="11">IF((E76*P76-H76)*Q76&lt;0,0,(E76*P76-H76)*Q76)</f>
        <v>0</v>
      </c>
      <c r="L76" s="158" t="s">
        <v>186</v>
      </c>
      <c r="M76" s="159"/>
      <c r="N76" s="168"/>
      <c r="O76" s="115"/>
      <c r="P76" s="113"/>
      <c r="Q76" s="119"/>
      <c r="R76" s="243"/>
      <c r="S76" s="169"/>
    </row>
    <row r="77" spans="1:19" s="6" customFormat="1" ht="32.1" customHeight="1">
      <c r="A77" s="13"/>
      <c r="B77" s="310">
        <f t="shared" ref="B77:B111" si="12">M77</f>
        <v>0</v>
      </c>
      <c r="C77" s="311">
        <f t="shared" ref="C77:C111" si="13">N77</f>
        <v>0</v>
      </c>
      <c r="D77" s="312"/>
      <c r="E77" s="313">
        <f t="shared" si="9"/>
        <v>0</v>
      </c>
      <c r="F77" s="314">
        <f t="shared" si="10"/>
        <v>0</v>
      </c>
      <c r="G77" s="302">
        <v>0</v>
      </c>
      <c r="H77" s="315">
        <f t="shared" ref="H77:H111" si="14">E77*(1-G77)</f>
        <v>0</v>
      </c>
      <c r="I77" s="316">
        <f t="shared" si="11"/>
        <v>0</v>
      </c>
      <c r="L77" s="158" t="s">
        <v>186</v>
      </c>
      <c r="M77" s="159"/>
      <c r="N77" s="168"/>
      <c r="O77" s="115"/>
      <c r="P77" s="113"/>
      <c r="Q77" s="119"/>
      <c r="R77" s="243"/>
      <c r="S77" s="169"/>
    </row>
    <row r="78" spans="1:19" s="6" customFormat="1" ht="32.1" customHeight="1">
      <c r="A78" s="13"/>
      <c r="B78" s="310">
        <f t="shared" si="12"/>
        <v>0</v>
      </c>
      <c r="C78" s="311">
        <f t="shared" si="13"/>
        <v>0</v>
      </c>
      <c r="D78" s="312"/>
      <c r="E78" s="313">
        <f t="shared" si="9"/>
        <v>0</v>
      </c>
      <c r="F78" s="314">
        <f t="shared" si="10"/>
        <v>0</v>
      </c>
      <c r="G78" s="302">
        <v>0</v>
      </c>
      <c r="H78" s="315">
        <f t="shared" si="14"/>
        <v>0</v>
      </c>
      <c r="I78" s="316">
        <f t="shared" si="11"/>
        <v>0</v>
      </c>
      <c r="L78" s="158" t="s">
        <v>186</v>
      </c>
      <c r="M78" s="159"/>
      <c r="N78" s="168"/>
      <c r="O78" s="115"/>
      <c r="P78" s="113"/>
      <c r="Q78" s="119"/>
      <c r="R78" s="243"/>
      <c r="S78" s="169"/>
    </row>
    <row r="79" spans="1:19" s="6" customFormat="1" ht="32.1" customHeight="1">
      <c r="A79" s="13"/>
      <c r="B79" s="310">
        <f t="shared" si="12"/>
        <v>0</v>
      </c>
      <c r="C79" s="311">
        <f t="shared" si="13"/>
        <v>0</v>
      </c>
      <c r="D79" s="312"/>
      <c r="E79" s="313">
        <f t="shared" si="9"/>
        <v>0</v>
      </c>
      <c r="F79" s="314">
        <f t="shared" si="10"/>
        <v>0</v>
      </c>
      <c r="G79" s="302">
        <v>0</v>
      </c>
      <c r="H79" s="315">
        <f t="shared" si="14"/>
        <v>0</v>
      </c>
      <c r="I79" s="316">
        <f t="shared" si="11"/>
        <v>0</v>
      </c>
      <c r="L79" s="158" t="s">
        <v>186</v>
      </c>
      <c r="M79" s="159"/>
      <c r="N79" s="168"/>
      <c r="O79" s="115"/>
      <c r="P79" s="113"/>
      <c r="Q79" s="119"/>
      <c r="R79" s="243"/>
      <c r="S79" s="169"/>
    </row>
    <row r="80" spans="1:19" s="6" customFormat="1" ht="32.1" customHeight="1">
      <c r="A80" s="13"/>
      <c r="B80" s="310">
        <f t="shared" si="12"/>
        <v>0</v>
      </c>
      <c r="C80" s="311">
        <f t="shared" si="13"/>
        <v>0</v>
      </c>
      <c r="D80" s="312"/>
      <c r="E80" s="313">
        <f t="shared" si="9"/>
        <v>0</v>
      </c>
      <c r="F80" s="314">
        <f t="shared" si="10"/>
        <v>0</v>
      </c>
      <c r="G80" s="302">
        <v>0</v>
      </c>
      <c r="H80" s="315">
        <f t="shared" si="14"/>
        <v>0</v>
      </c>
      <c r="I80" s="316">
        <f t="shared" si="11"/>
        <v>0</v>
      </c>
      <c r="L80" s="158" t="s">
        <v>186</v>
      </c>
      <c r="M80" s="159"/>
      <c r="N80" s="168"/>
      <c r="O80" s="115"/>
      <c r="P80" s="113"/>
      <c r="Q80" s="119"/>
      <c r="R80" s="243"/>
      <c r="S80" s="169"/>
    </row>
    <row r="81" spans="1:19" s="6" customFormat="1" ht="32.1" customHeight="1">
      <c r="A81" s="13"/>
      <c r="B81" s="310">
        <f t="shared" si="12"/>
        <v>0</v>
      </c>
      <c r="C81" s="311">
        <f t="shared" si="13"/>
        <v>0</v>
      </c>
      <c r="D81" s="312"/>
      <c r="E81" s="313">
        <f t="shared" si="9"/>
        <v>0</v>
      </c>
      <c r="F81" s="314">
        <f t="shared" si="10"/>
        <v>0</v>
      </c>
      <c r="G81" s="302">
        <v>0</v>
      </c>
      <c r="H81" s="315">
        <f t="shared" si="14"/>
        <v>0</v>
      </c>
      <c r="I81" s="316">
        <f t="shared" si="11"/>
        <v>0</v>
      </c>
      <c r="L81" s="158" t="s">
        <v>186</v>
      </c>
      <c r="M81" s="159"/>
      <c r="N81" s="168"/>
      <c r="O81" s="115"/>
      <c r="P81" s="113"/>
      <c r="Q81" s="119"/>
      <c r="R81" s="243"/>
      <c r="S81" s="169"/>
    </row>
    <row r="82" spans="1:19" s="6" customFormat="1" ht="32.1" customHeight="1">
      <c r="A82" s="13"/>
      <c r="B82" s="310">
        <f t="shared" si="12"/>
        <v>0</v>
      </c>
      <c r="C82" s="311">
        <f t="shared" si="13"/>
        <v>0</v>
      </c>
      <c r="D82" s="312"/>
      <c r="E82" s="313">
        <f t="shared" si="9"/>
        <v>0</v>
      </c>
      <c r="F82" s="314">
        <f t="shared" si="10"/>
        <v>0</v>
      </c>
      <c r="G82" s="302">
        <v>0</v>
      </c>
      <c r="H82" s="315">
        <f t="shared" si="14"/>
        <v>0</v>
      </c>
      <c r="I82" s="316">
        <f t="shared" si="11"/>
        <v>0</v>
      </c>
      <c r="L82" s="158" t="s">
        <v>186</v>
      </c>
      <c r="M82" s="159"/>
      <c r="N82" s="168"/>
      <c r="O82" s="115"/>
      <c r="P82" s="113"/>
      <c r="Q82" s="119"/>
      <c r="R82" s="243"/>
      <c r="S82" s="169"/>
    </row>
    <row r="83" spans="1:19" s="6" customFormat="1" ht="32.1" customHeight="1">
      <c r="A83" s="13"/>
      <c r="B83" s="310">
        <f t="shared" si="12"/>
        <v>0</v>
      </c>
      <c r="C83" s="311">
        <f t="shared" si="13"/>
        <v>0</v>
      </c>
      <c r="D83" s="312"/>
      <c r="E83" s="313">
        <f t="shared" si="9"/>
        <v>0</v>
      </c>
      <c r="F83" s="314">
        <f t="shared" si="10"/>
        <v>0</v>
      </c>
      <c r="G83" s="302">
        <v>0</v>
      </c>
      <c r="H83" s="315">
        <f t="shared" si="14"/>
        <v>0</v>
      </c>
      <c r="I83" s="316">
        <f t="shared" si="11"/>
        <v>0</v>
      </c>
      <c r="L83" s="158" t="s">
        <v>186</v>
      </c>
      <c r="M83" s="159"/>
      <c r="N83" s="168"/>
      <c r="O83" s="115"/>
      <c r="P83" s="113"/>
      <c r="Q83" s="119"/>
      <c r="R83" s="243"/>
      <c r="S83" s="169"/>
    </row>
    <row r="84" spans="1:19" s="6" customFormat="1" ht="32.1" customHeight="1">
      <c r="A84" s="13"/>
      <c r="B84" s="310">
        <f t="shared" si="12"/>
        <v>0</v>
      </c>
      <c r="C84" s="311">
        <f t="shared" si="13"/>
        <v>0</v>
      </c>
      <c r="D84" s="312"/>
      <c r="E84" s="313">
        <f t="shared" si="9"/>
        <v>0</v>
      </c>
      <c r="F84" s="314">
        <f t="shared" si="10"/>
        <v>0</v>
      </c>
      <c r="G84" s="302">
        <v>0</v>
      </c>
      <c r="H84" s="315">
        <f t="shared" si="14"/>
        <v>0</v>
      </c>
      <c r="I84" s="316">
        <f t="shared" si="11"/>
        <v>0</v>
      </c>
      <c r="L84" s="158" t="s">
        <v>186</v>
      </c>
      <c r="M84" s="159"/>
      <c r="N84" s="168"/>
      <c r="O84" s="115"/>
      <c r="P84" s="113"/>
      <c r="Q84" s="119"/>
      <c r="R84" s="243"/>
      <c r="S84" s="169"/>
    </row>
    <row r="85" spans="1:19" s="6" customFormat="1" ht="32.1" customHeight="1">
      <c r="A85" s="13"/>
      <c r="B85" s="310">
        <f t="shared" si="12"/>
        <v>0</v>
      </c>
      <c r="C85" s="311">
        <f t="shared" si="13"/>
        <v>0</v>
      </c>
      <c r="D85" s="312"/>
      <c r="E85" s="313">
        <f t="shared" si="9"/>
        <v>0</v>
      </c>
      <c r="F85" s="314">
        <f t="shared" si="10"/>
        <v>0</v>
      </c>
      <c r="G85" s="302">
        <v>0</v>
      </c>
      <c r="H85" s="315">
        <f t="shared" si="14"/>
        <v>0</v>
      </c>
      <c r="I85" s="316">
        <f t="shared" si="11"/>
        <v>0</v>
      </c>
      <c r="L85" s="158" t="s">
        <v>186</v>
      </c>
      <c r="M85" s="159"/>
      <c r="N85" s="168"/>
      <c r="O85" s="115"/>
      <c r="P85" s="113"/>
      <c r="Q85" s="119"/>
      <c r="R85" s="243"/>
      <c r="S85" s="169"/>
    </row>
    <row r="86" spans="1:19" s="6" customFormat="1" ht="32.1" customHeight="1">
      <c r="A86" s="13"/>
      <c r="B86" s="310">
        <f t="shared" si="12"/>
        <v>0</v>
      </c>
      <c r="C86" s="311">
        <f t="shared" si="13"/>
        <v>0</v>
      </c>
      <c r="D86" s="312"/>
      <c r="E86" s="313">
        <f t="shared" si="9"/>
        <v>0</v>
      </c>
      <c r="F86" s="314">
        <f t="shared" si="10"/>
        <v>0</v>
      </c>
      <c r="G86" s="302">
        <v>0</v>
      </c>
      <c r="H86" s="315">
        <f t="shared" si="14"/>
        <v>0</v>
      </c>
      <c r="I86" s="316">
        <f t="shared" si="11"/>
        <v>0</v>
      </c>
      <c r="L86" s="158" t="s">
        <v>186</v>
      </c>
      <c r="M86" s="159"/>
      <c r="N86" s="168"/>
      <c r="O86" s="115"/>
      <c r="P86" s="113"/>
      <c r="Q86" s="119"/>
      <c r="R86" s="243"/>
      <c r="S86" s="169"/>
    </row>
    <row r="87" spans="1:19" s="6" customFormat="1" ht="32.1" customHeight="1">
      <c r="A87" s="13"/>
      <c r="B87" s="310">
        <f t="shared" si="12"/>
        <v>0</v>
      </c>
      <c r="C87" s="311">
        <f t="shared" si="13"/>
        <v>0</v>
      </c>
      <c r="D87" s="312"/>
      <c r="E87" s="313">
        <f t="shared" si="9"/>
        <v>0</v>
      </c>
      <c r="F87" s="314">
        <f t="shared" si="10"/>
        <v>0</v>
      </c>
      <c r="G87" s="302">
        <v>0</v>
      </c>
      <c r="H87" s="315">
        <f t="shared" si="14"/>
        <v>0</v>
      </c>
      <c r="I87" s="316">
        <f t="shared" si="11"/>
        <v>0</v>
      </c>
      <c r="L87" s="158" t="s">
        <v>186</v>
      </c>
      <c r="M87" s="159"/>
      <c r="N87" s="168"/>
      <c r="O87" s="115"/>
      <c r="P87" s="113"/>
      <c r="Q87" s="119"/>
      <c r="R87" s="243"/>
      <c r="S87" s="169"/>
    </row>
    <row r="88" spans="1:19" s="6" customFormat="1" ht="32.1" customHeight="1">
      <c r="A88" s="13"/>
      <c r="B88" s="310">
        <f t="shared" si="12"/>
        <v>0</v>
      </c>
      <c r="C88" s="311">
        <f t="shared" si="13"/>
        <v>0</v>
      </c>
      <c r="D88" s="312"/>
      <c r="E88" s="313">
        <f t="shared" si="9"/>
        <v>0</v>
      </c>
      <c r="F88" s="314">
        <f t="shared" si="10"/>
        <v>0</v>
      </c>
      <c r="G88" s="302">
        <v>0</v>
      </c>
      <c r="H88" s="315">
        <f t="shared" si="14"/>
        <v>0</v>
      </c>
      <c r="I88" s="316">
        <f t="shared" si="11"/>
        <v>0</v>
      </c>
      <c r="L88" s="158" t="s">
        <v>186</v>
      </c>
      <c r="M88" s="159"/>
      <c r="N88" s="168"/>
      <c r="O88" s="115"/>
      <c r="P88" s="113"/>
      <c r="Q88" s="119"/>
      <c r="R88" s="243"/>
      <c r="S88" s="169"/>
    </row>
    <row r="89" spans="1:19" s="6" customFormat="1" ht="32.1" customHeight="1">
      <c r="A89" s="13"/>
      <c r="B89" s="310">
        <f t="shared" si="12"/>
        <v>0</v>
      </c>
      <c r="C89" s="311">
        <f t="shared" si="13"/>
        <v>0</v>
      </c>
      <c r="D89" s="312"/>
      <c r="E89" s="313">
        <f t="shared" si="9"/>
        <v>0</v>
      </c>
      <c r="F89" s="314">
        <f t="shared" si="10"/>
        <v>0</v>
      </c>
      <c r="G89" s="302">
        <v>0</v>
      </c>
      <c r="H89" s="315">
        <f t="shared" si="14"/>
        <v>0</v>
      </c>
      <c r="I89" s="316">
        <f t="shared" si="11"/>
        <v>0</v>
      </c>
      <c r="L89" s="158" t="s">
        <v>186</v>
      </c>
      <c r="M89" s="159"/>
      <c r="N89" s="168"/>
      <c r="O89" s="115"/>
      <c r="P89" s="113"/>
      <c r="Q89" s="119"/>
      <c r="R89" s="243"/>
      <c r="S89" s="169"/>
    </row>
    <row r="90" spans="1:19" s="6" customFormat="1" ht="32.1" customHeight="1">
      <c r="A90" s="13"/>
      <c r="B90" s="310">
        <f t="shared" si="12"/>
        <v>0</v>
      </c>
      <c r="C90" s="311">
        <f t="shared" si="13"/>
        <v>0</v>
      </c>
      <c r="D90" s="312"/>
      <c r="E90" s="313">
        <f t="shared" si="9"/>
        <v>0</v>
      </c>
      <c r="F90" s="314">
        <f t="shared" si="10"/>
        <v>0</v>
      </c>
      <c r="G90" s="302">
        <v>0</v>
      </c>
      <c r="H90" s="315">
        <f t="shared" si="14"/>
        <v>0</v>
      </c>
      <c r="I90" s="316">
        <f t="shared" si="11"/>
        <v>0</v>
      </c>
      <c r="L90" s="158" t="s">
        <v>186</v>
      </c>
      <c r="M90" s="159"/>
      <c r="N90" s="168"/>
      <c r="O90" s="115"/>
      <c r="P90" s="113"/>
      <c r="Q90" s="119"/>
      <c r="R90" s="243"/>
      <c r="S90" s="169"/>
    </row>
    <row r="91" spans="1:19" s="6" customFormat="1" ht="32.1" customHeight="1">
      <c r="A91" s="13"/>
      <c r="B91" s="310">
        <f t="shared" si="12"/>
        <v>0</v>
      </c>
      <c r="C91" s="311">
        <f t="shared" si="13"/>
        <v>0</v>
      </c>
      <c r="D91" s="312"/>
      <c r="E91" s="313">
        <f t="shared" si="9"/>
        <v>0</v>
      </c>
      <c r="F91" s="314">
        <f t="shared" si="10"/>
        <v>0</v>
      </c>
      <c r="G91" s="302">
        <v>0</v>
      </c>
      <c r="H91" s="315">
        <f t="shared" si="14"/>
        <v>0</v>
      </c>
      <c r="I91" s="316">
        <f t="shared" si="11"/>
        <v>0</v>
      </c>
      <c r="L91" s="158" t="s">
        <v>186</v>
      </c>
      <c r="M91" s="159"/>
      <c r="N91" s="168"/>
      <c r="O91" s="115"/>
      <c r="P91" s="113"/>
      <c r="Q91" s="119"/>
      <c r="R91" s="243"/>
      <c r="S91" s="169"/>
    </row>
    <row r="92" spans="1:19" s="6" customFormat="1" ht="32.1" customHeight="1">
      <c r="A92" s="13"/>
      <c r="B92" s="310">
        <f t="shared" si="12"/>
        <v>0</v>
      </c>
      <c r="C92" s="311">
        <f t="shared" si="13"/>
        <v>0</v>
      </c>
      <c r="D92" s="312"/>
      <c r="E92" s="313">
        <f t="shared" si="9"/>
        <v>0</v>
      </c>
      <c r="F92" s="314">
        <f t="shared" si="10"/>
        <v>0</v>
      </c>
      <c r="G92" s="302">
        <v>0</v>
      </c>
      <c r="H92" s="315">
        <f t="shared" si="14"/>
        <v>0</v>
      </c>
      <c r="I92" s="316">
        <f t="shared" si="11"/>
        <v>0</v>
      </c>
      <c r="L92" s="158" t="s">
        <v>186</v>
      </c>
      <c r="M92" s="159"/>
      <c r="N92" s="168"/>
      <c r="O92" s="115"/>
      <c r="P92" s="113"/>
      <c r="Q92" s="119"/>
      <c r="R92" s="243"/>
      <c r="S92" s="169"/>
    </row>
    <row r="93" spans="1:19" s="6" customFormat="1" ht="32.1" customHeight="1">
      <c r="A93" s="13"/>
      <c r="B93" s="310">
        <f t="shared" si="12"/>
        <v>0</v>
      </c>
      <c r="C93" s="311">
        <f t="shared" si="13"/>
        <v>0</v>
      </c>
      <c r="D93" s="312"/>
      <c r="E93" s="313">
        <f t="shared" si="9"/>
        <v>0</v>
      </c>
      <c r="F93" s="314">
        <f t="shared" si="10"/>
        <v>0</v>
      </c>
      <c r="G93" s="302">
        <v>0</v>
      </c>
      <c r="H93" s="315">
        <f t="shared" si="14"/>
        <v>0</v>
      </c>
      <c r="I93" s="316">
        <f t="shared" si="11"/>
        <v>0</v>
      </c>
      <c r="L93" s="158" t="s">
        <v>186</v>
      </c>
      <c r="M93" s="159"/>
      <c r="N93" s="168"/>
      <c r="O93" s="115"/>
      <c r="P93" s="113"/>
      <c r="Q93" s="119"/>
      <c r="R93" s="243"/>
      <c r="S93" s="169"/>
    </row>
    <row r="94" spans="1:19" s="6" customFormat="1" ht="32.1" customHeight="1">
      <c r="A94" s="13"/>
      <c r="B94" s="310">
        <f t="shared" si="12"/>
        <v>0</v>
      </c>
      <c r="C94" s="311">
        <f t="shared" si="13"/>
        <v>0</v>
      </c>
      <c r="D94" s="312"/>
      <c r="E94" s="313">
        <f t="shared" si="9"/>
        <v>0</v>
      </c>
      <c r="F94" s="314">
        <f t="shared" si="10"/>
        <v>0</v>
      </c>
      <c r="G94" s="302">
        <v>0</v>
      </c>
      <c r="H94" s="315">
        <f t="shared" si="14"/>
        <v>0</v>
      </c>
      <c r="I94" s="316">
        <f t="shared" si="11"/>
        <v>0</v>
      </c>
      <c r="L94" s="158" t="s">
        <v>186</v>
      </c>
      <c r="M94" s="159"/>
      <c r="N94" s="168"/>
      <c r="O94" s="115"/>
      <c r="P94" s="113"/>
      <c r="Q94" s="119"/>
      <c r="R94" s="243"/>
      <c r="S94" s="169"/>
    </row>
    <row r="95" spans="1:19" s="6" customFormat="1" ht="32.1" customHeight="1">
      <c r="A95" s="13"/>
      <c r="B95" s="310">
        <f t="shared" si="12"/>
        <v>0</v>
      </c>
      <c r="C95" s="311">
        <f t="shared" si="13"/>
        <v>0</v>
      </c>
      <c r="D95" s="312"/>
      <c r="E95" s="313">
        <f t="shared" si="9"/>
        <v>0</v>
      </c>
      <c r="F95" s="314">
        <f t="shared" si="10"/>
        <v>0</v>
      </c>
      <c r="G95" s="302">
        <v>0</v>
      </c>
      <c r="H95" s="315">
        <f t="shared" si="14"/>
        <v>0</v>
      </c>
      <c r="I95" s="316">
        <f t="shared" si="11"/>
        <v>0</v>
      </c>
      <c r="L95" s="158" t="s">
        <v>186</v>
      </c>
      <c r="M95" s="159"/>
      <c r="N95" s="168"/>
      <c r="O95" s="115"/>
      <c r="P95" s="113"/>
      <c r="Q95" s="119"/>
      <c r="R95" s="243"/>
      <c r="S95" s="169"/>
    </row>
    <row r="96" spans="1:19" s="6" customFormat="1" ht="32.1" customHeight="1">
      <c r="A96" s="13"/>
      <c r="B96" s="310">
        <f t="shared" si="12"/>
        <v>0</v>
      </c>
      <c r="C96" s="311">
        <f t="shared" si="13"/>
        <v>0</v>
      </c>
      <c r="D96" s="312"/>
      <c r="E96" s="313">
        <f t="shared" si="9"/>
        <v>0</v>
      </c>
      <c r="F96" s="314">
        <f t="shared" si="10"/>
        <v>0</v>
      </c>
      <c r="G96" s="302">
        <v>0</v>
      </c>
      <c r="H96" s="315">
        <f t="shared" si="14"/>
        <v>0</v>
      </c>
      <c r="I96" s="316">
        <f t="shared" si="11"/>
        <v>0</v>
      </c>
      <c r="L96" s="158" t="s">
        <v>186</v>
      </c>
      <c r="M96" s="159"/>
      <c r="N96" s="168"/>
      <c r="O96" s="115"/>
      <c r="P96" s="113"/>
      <c r="Q96" s="119"/>
      <c r="R96" s="243"/>
      <c r="S96" s="169"/>
    </row>
    <row r="97" spans="1:19" s="6" customFormat="1" ht="32.1" customHeight="1">
      <c r="A97" s="13"/>
      <c r="B97" s="310">
        <f t="shared" si="12"/>
        <v>0</v>
      </c>
      <c r="C97" s="311">
        <f t="shared" si="13"/>
        <v>0</v>
      </c>
      <c r="D97" s="312"/>
      <c r="E97" s="313">
        <f t="shared" si="9"/>
        <v>0</v>
      </c>
      <c r="F97" s="314">
        <f t="shared" si="10"/>
        <v>0</v>
      </c>
      <c r="G97" s="302">
        <v>0</v>
      </c>
      <c r="H97" s="315">
        <f t="shared" si="14"/>
        <v>0</v>
      </c>
      <c r="I97" s="316">
        <f t="shared" si="11"/>
        <v>0</v>
      </c>
      <c r="L97" s="158" t="s">
        <v>186</v>
      </c>
      <c r="M97" s="159"/>
      <c r="N97" s="168"/>
      <c r="O97" s="115"/>
      <c r="P97" s="113"/>
      <c r="Q97" s="119"/>
      <c r="R97" s="243"/>
      <c r="S97" s="169"/>
    </row>
    <row r="98" spans="1:19" s="6" customFormat="1" ht="32.1" customHeight="1">
      <c r="A98" s="13"/>
      <c r="B98" s="310">
        <f t="shared" si="12"/>
        <v>0</v>
      </c>
      <c r="C98" s="311">
        <f t="shared" si="13"/>
        <v>0</v>
      </c>
      <c r="D98" s="312"/>
      <c r="E98" s="313">
        <f t="shared" si="9"/>
        <v>0</v>
      </c>
      <c r="F98" s="314">
        <f t="shared" si="10"/>
        <v>0</v>
      </c>
      <c r="G98" s="302">
        <v>0</v>
      </c>
      <c r="H98" s="315">
        <f t="shared" si="14"/>
        <v>0</v>
      </c>
      <c r="I98" s="316">
        <f t="shared" si="11"/>
        <v>0</v>
      </c>
      <c r="L98" s="158" t="s">
        <v>186</v>
      </c>
      <c r="M98" s="159"/>
      <c r="N98" s="168"/>
      <c r="O98" s="115"/>
      <c r="P98" s="113"/>
      <c r="Q98" s="119"/>
      <c r="R98" s="243"/>
      <c r="S98" s="169"/>
    </row>
    <row r="99" spans="1:19" s="6" customFormat="1" ht="32.1" customHeight="1">
      <c r="A99" s="13"/>
      <c r="B99" s="310">
        <f t="shared" si="12"/>
        <v>0</v>
      </c>
      <c r="C99" s="311">
        <f t="shared" si="13"/>
        <v>0</v>
      </c>
      <c r="D99" s="312"/>
      <c r="E99" s="313">
        <f t="shared" si="9"/>
        <v>0</v>
      </c>
      <c r="F99" s="314">
        <f t="shared" si="10"/>
        <v>0</v>
      </c>
      <c r="G99" s="302">
        <v>0</v>
      </c>
      <c r="H99" s="315">
        <f t="shared" si="14"/>
        <v>0</v>
      </c>
      <c r="I99" s="316">
        <f t="shared" si="11"/>
        <v>0</v>
      </c>
      <c r="L99" s="158" t="s">
        <v>186</v>
      </c>
      <c r="M99" s="159"/>
      <c r="N99" s="168"/>
      <c r="O99" s="115"/>
      <c r="P99" s="113"/>
      <c r="Q99" s="119"/>
      <c r="R99" s="243"/>
      <c r="S99" s="169"/>
    </row>
    <row r="100" spans="1:19" s="6" customFormat="1" ht="32.1" customHeight="1">
      <c r="A100" s="13"/>
      <c r="B100" s="310">
        <f t="shared" si="12"/>
        <v>0</v>
      </c>
      <c r="C100" s="311">
        <f t="shared" si="13"/>
        <v>0</v>
      </c>
      <c r="D100" s="312"/>
      <c r="E100" s="313">
        <f t="shared" si="9"/>
        <v>0</v>
      </c>
      <c r="F100" s="314">
        <f t="shared" si="10"/>
        <v>0</v>
      </c>
      <c r="G100" s="302">
        <v>0</v>
      </c>
      <c r="H100" s="315">
        <f t="shared" si="14"/>
        <v>0</v>
      </c>
      <c r="I100" s="316">
        <f t="shared" si="11"/>
        <v>0</v>
      </c>
      <c r="L100" s="158" t="s">
        <v>186</v>
      </c>
      <c r="M100" s="159"/>
      <c r="N100" s="168"/>
      <c r="O100" s="115"/>
      <c r="P100" s="113"/>
      <c r="Q100" s="119"/>
      <c r="R100" s="243"/>
      <c r="S100" s="169"/>
    </row>
    <row r="101" spans="1:19" s="6" customFormat="1" ht="32.1" customHeight="1">
      <c r="A101" s="13"/>
      <c r="B101" s="310">
        <f t="shared" si="12"/>
        <v>0</v>
      </c>
      <c r="C101" s="311">
        <f t="shared" si="13"/>
        <v>0</v>
      </c>
      <c r="D101" s="312"/>
      <c r="E101" s="313">
        <f t="shared" si="9"/>
        <v>0</v>
      </c>
      <c r="F101" s="314">
        <f t="shared" si="10"/>
        <v>0</v>
      </c>
      <c r="G101" s="302">
        <v>0</v>
      </c>
      <c r="H101" s="315">
        <f t="shared" si="14"/>
        <v>0</v>
      </c>
      <c r="I101" s="316">
        <f t="shared" si="11"/>
        <v>0</v>
      </c>
      <c r="L101" s="158" t="s">
        <v>186</v>
      </c>
      <c r="M101" s="159"/>
      <c r="N101" s="168"/>
      <c r="O101" s="115"/>
      <c r="P101" s="113"/>
      <c r="Q101" s="119"/>
      <c r="R101" s="243"/>
      <c r="S101" s="169"/>
    </row>
    <row r="102" spans="1:19" s="6" customFormat="1" ht="32.1" customHeight="1">
      <c r="A102" s="13"/>
      <c r="B102" s="310">
        <f t="shared" si="12"/>
        <v>0</v>
      </c>
      <c r="C102" s="311">
        <f t="shared" si="13"/>
        <v>0</v>
      </c>
      <c r="D102" s="312"/>
      <c r="E102" s="313">
        <f t="shared" si="9"/>
        <v>0</v>
      </c>
      <c r="F102" s="314">
        <f t="shared" si="10"/>
        <v>0</v>
      </c>
      <c r="G102" s="302">
        <v>0</v>
      </c>
      <c r="H102" s="315">
        <f t="shared" si="14"/>
        <v>0</v>
      </c>
      <c r="I102" s="316">
        <f t="shared" si="11"/>
        <v>0</v>
      </c>
      <c r="L102" s="158" t="s">
        <v>186</v>
      </c>
      <c r="M102" s="159"/>
      <c r="N102" s="168"/>
      <c r="O102" s="115"/>
      <c r="P102" s="113"/>
      <c r="Q102" s="119"/>
      <c r="R102" s="243"/>
      <c r="S102" s="169"/>
    </row>
    <row r="103" spans="1:19" s="6" customFormat="1" ht="32.1" customHeight="1">
      <c r="A103" s="13"/>
      <c r="B103" s="310">
        <f t="shared" si="12"/>
        <v>0</v>
      </c>
      <c r="C103" s="311">
        <f t="shared" si="13"/>
        <v>0</v>
      </c>
      <c r="D103" s="312"/>
      <c r="E103" s="313">
        <f t="shared" si="9"/>
        <v>0</v>
      </c>
      <c r="F103" s="314">
        <f t="shared" si="10"/>
        <v>0</v>
      </c>
      <c r="G103" s="302">
        <v>0</v>
      </c>
      <c r="H103" s="315">
        <f t="shared" si="14"/>
        <v>0</v>
      </c>
      <c r="I103" s="316">
        <f t="shared" si="11"/>
        <v>0</v>
      </c>
      <c r="L103" s="158" t="s">
        <v>186</v>
      </c>
      <c r="M103" s="159"/>
      <c r="N103" s="168"/>
      <c r="O103" s="115"/>
      <c r="P103" s="113"/>
      <c r="Q103" s="119"/>
      <c r="R103" s="243"/>
      <c r="S103" s="169"/>
    </row>
    <row r="104" spans="1:19" s="6" customFormat="1" ht="32.1" customHeight="1">
      <c r="A104" s="13"/>
      <c r="B104" s="310">
        <f t="shared" si="12"/>
        <v>0</v>
      </c>
      <c r="C104" s="311">
        <f t="shared" si="13"/>
        <v>0</v>
      </c>
      <c r="D104" s="312"/>
      <c r="E104" s="313">
        <f t="shared" si="9"/>
        <v>0</v>
      </c>
      <c r="F104" s="314">
        <f t="shared" si="10"/>
        <v>0</v>
      </c>
      <c r="G104" s="302">
        <v>0</v>
      </c>
      <c r="H104" s="315">
        <f t="shared" si="14"/>
        <v>0</v>
      </c>
      <c r="I104" s="316">
        <f t="shared" si="11"/>
        <v>0</v>
      </c>
      <c r="L104" s="158" t="s">
        <v>186</v>
      </c>
      <c r="M104" s="159"/>
      <c r="N104" s="168"/>
      <c r="O104" s="115"/>
      <c r="P104" s="113"/>
      <c r="Q104" s="119"/>
      <c r="R104" s="243"/>
      <c r="S104" s="169"/>
    </row>
    <row r="105" spans="1:19" s="6" customFormat="1" ht="32.1" customHeight="1">
      <c r="A105" s="13"/>
      <c r="B105" s="310">
        <f t="shared" si="12"/>
        <v>0</v>
      </c>
      <c r="C105" s="311">
        <f t="shared" si="13"/>
        <v>0</v>
      </c>
      <c r="D105" s="312"/>
      <c r="E105" s="313">
        <f t="shared" si="9"/>
        <v>0</v>
      </c>
      <c r="F105" s="314">
        <f t="shared" si="10"/>
        <v>0</v>
      </c>
      <c r="G105" s="302">
        <v>0</v>
      </c>
      <c r="H105" s="315">
        <f t="shared" si="14"/>
        <v>0</v>
      </c>
      <c r="I105" s="316">
        <f t="shared" si="11"/>
        <v>0</v>
      </c>
      <c r="L105" s="158" t="s">
        <v>186</v>
      </c>
      <c r="M105" s="159"/>
      <c r="N105" s="168"/>
      <c r="O105" s="115"/>
      <c r="P105" s="113"/>
      <c r="Q105" s="119"/>
      <c r="R105" s="243"/>
      <c r="S105" s="169"/>
    </row>
    <row r="106" spans="1:19" s="6" customFormat="1" ht="32.1" customHeight="1">
      <c r="A106" s="13"/>
      <c r="B106" s="310">
        <f t="shared" si="12"/>
        <v>0</v>
      </c>
      <c r="C106" s="311">
        <f t="shared" si="13"/>
        <v>0</v>
      </c>
      <c r="D106" s="312"/>
      <c r="E106" s="313">
        <f t="shared" si="9"/>
        <v>0</v>
      </c>
      <c r="F106" s="314">
        <f t="shared" si="10"/>
        <v>0</v>
      </c>
      <c r="G106" s="302">
        <v>0</v>
      </c>
      <c r="H106" s="315">
        <f t="shared" si="14"/>
        <v>0</v>
      </c>
      <c r="I106" s="316">
        <f t="shared" si="11"/>
        <v>0</v>
      </c>
      <c r="L106" s="158" t="s">
        <v>186</v>
      </c>
      <c r="M106" s="159"/>
      <c r="N106" s="168"/>
      <c r="O106" s="115"/>
      <c r="P106" s="113"/>
      <c r="Q106" s="119"/>
      <c r="R106" s="243"/>
      <c r="S106" s="169"/>
    </row>
    <row r="107" spans="1:19" s="6" customFormat="1" ht="32.1" customHeight="1">
      <c r="A107" s="13"/>
      <c r="B107" s="310">
        <f t="shared" si="12"/>
        <v>0</v>
      </c>
      <c r="C107" s="311">
        <f t="shared" si="13"/>
        <v>0</v>
      </c>
      <c r="D107" s="312"/>
      <c r="E107" s="313">
        <f t="shared" si="9"/>
        <v>0</v>
      </c>
      <c r="F107" s="314">
        <f t="shared" si="10"/>
        <v>0</v>
      </c>
      <c r="G107" s="302">
        <v>0</v>
      </c>
      <c r="H107" s="315">
        <f t="shared" si="14"/>
        <v>0</v>
      </c>
      <c r="I107" s="316">
        <f t="shared" si="11"/>
        <v>0</v>
      </c>
      <c r="L107" s="158" t="s">
        <v>186</v>
      </c>
      <c r="M107" s="159"/>
      <c r="N107" s="168"/>
      <c r="O107" s="115"/>
      <c r="P107" s="113"/>
      <c r="Q107" s="119"/>
      <c r="R107" s="243"/>
      <c r="S107" s="169"/>
    </row>
    <row r="108" spans="1:19" s="6" customFormat="1" ht="32.1" customHeight="1">
      <c r="A108" s="13"/>
      <c r="B108" s="310">
        <f t="shared" si="12"/>
        <v>0</v>
      </c>
      <c r="C108" s="311">
        <f t="shared" si="13"/>
        <v>0</v>
      </c>
      <c r="D108" s="312"/>
      <c r="E108" s="313">
        <f t="shared" ref="E108:E111" si="15">O108*D108/10</f>
        <v>0</v>
      </c>
      <c r="F108" s="314">
        <f t="shared" ref="F108:F111" si="16">E108*P108*Q108*R108*(1-S108)</f>
        <v>0</v>
      </c>
      <c r="G108" s="302">
        <v>0</v>
      </c>
      <c r="H108" s="315">
        <f t="shared" si="14"/>
        <v>0</v>
      </c>
      <c r="I108" s="316">
        <f t="shared" ref="I108:I111" si="17">IF((E108*P108-H108)*Q108&lt;0,0,(E108*P108-H108)*Q108)</f>
        <v>0</v>
      </c>
      <c r="L108" s="158" t="s">
        <v>186</v>
      </c>
      <c r="M108" s="159"/>
      <c r="N108" s="168"/>
      <c r="O108" s="115"/>
      <c r="P108" s="113"/>
      <c r="Q108" s="119"/>
      <c r="R108" s="243"/>
      <c r="S108" s="169"/>
    </row>
    <row r="109" spans="1:19" s="6" customFormat="1" ht="32.1" customHeight="1">
      <c r="A109" s="13"/>
      <c r="B109" s="310">
        <f t="shared" si="12"/>
        <v>0</v>
      </c>
      <c r="C109" s="311">
        <f t="shared" si="13"/>
        <v>0</v>
      </c>
      <c r="D109" s="312"/>
      <c r="E109" s="313">
        <f t="shared" si="15"/>
        <v>0</v>
      </c>
      <c r="F109" s="314">
        <f t="shared" si="16"/>
        <v>0</v>
      </c>
      <c r="G109" s="302">
        <v>0</v>
      </c>
      <c r="H109" s="315">
        <f t="shared" si="14"/>
        <v>0</v>
      </c>
      <c r="I109" s="316">
        <f t="shared" si="17"/>
        <v>0</v>
      </c>
      <c r="L109" s="158" t="s">
        <v>186</v>
      </c>
      <c r="M109" s="159"/>
      <c r="N109" s="168"/>
      <c r="O109" s="115"/>
      <c r="P109" s="113"/>
      <c r="Q109" s="119"/>
      <c r="R109" s="243"/>
      <c r="S109" s="169"/>
    </row>
    <row r="110" spans="1:19" s="6" customFormat="1" ht="32.1" customHeight="1">
      <c r="A110" s="13"/>
      <c r="B110" s="310">
        <f t="shared" si="12"/>
        <v>0</v>
      </c>
      <c r="C110" s="311">
        <f t="shared" si="13"/>
        <v>0</v>
      </c>
      <c r="D110" s="312"/>
      <c r="E110" s="313">
        <f t="shared" si="15"/>
        <v>0</v>
      </c>
      <c r="F110" s="314">
        <f t="shared" si="16"/>
        <v>0</v>
      </c>
      <c r="G110" s="302">
        <v>0</v>
      </c>
      <c r="H110" s="315">
        <f t="shared" si="14"/>
        <v>0</v>
      </c>
      <c r="I110" s="316">
        <f t="shared" si="17"/>
        <v>0</v>
      </c>
      <c r="L110" s="158" t="s">
        <v>186</v>
      </c>
      <c r="M110" s="159"/>
      <c r="N110" s="168"/>
      <c r="O110" s="115"/>
      <c r="P110" s="113"/>
      <c r="Q110" s="119"/>
      <c r="R110" s="243"/>
      <c r="S110" s="169"/>
    </row>
    <row r="111" spans="1:19" s="6" customFormat="1" ht="32.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186</v>
      </c>
      <c r="M111" s="161"/>
      <c r="N111" s="170"/>
      <c r="O111" s="116"/>
      <c r="P111" s="114"/>
      <c r="Q111" s="120"/>
      <c r="R111" s="244"/>
      <c r="S111" s="171"/>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Normal="10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352</v>
      </c>
      <c r="C2" s="40"/>
      <c r="D2" s="40"/>
      <c r="E2" s="40"/>
      <c r="F2" s="40"/>
      <c r="G2" s="40"/>
      <c r="H2" s="40"/>
      <c r="I2" s="40"/>
      <c r="J2" s="40"/>
      <c r="K2" s="40"/>
      <c r="L2" s="40"/>
      <c r="M2" s="40"/>
      <c r="N2" s="40"/>
      <c r="Q2" s="5" t="s">
        <v>346</v>
      </c>
      <c r="S2" s="40"/>
      <c r="T2" s="40"/>
      <c r="U2" s="40"/>
      <c r="V2" s="40"/>
      <c r="W2" s="40"/>
      <c r="X2" s="40"/>
      <c r="Y2" s="40"/>
      <c r="Z2" s="40"/>
      <c r="AA2" s="5" t="s">
        <v>286</v>
      </c>
    </row>
    <row r="3" spans="1:27" ht="15.75" customHeight="1">
      <c r="B3" s="38"/>
      <c r="C3" s="40"/>
      <c r="D3" s="40"/>
      <c r="E3" s="40"/>
      <c r="F3" s="40"/>
      <c r="G3" s="40"/>
      <c r="H3" s="40"/>
      <c r="I3" s="40"/>
      <c r="J3" s="40"/>
      <c r="K3" s="40"/>
      <c r="L3" s="40"/>
      <c r="M3" s="40"/>
      <c r="N3" s="40"/>
      <c r="Q3" s="5" t="s">
        <v>390</v>
      </c>
      <c r="S3" s="40"/>
      <c r="T3" s="40"/>
      <c r="U3" s="40"/>
      <c r="V3" s="40"/>
      <c r="W3" s="40"/>
      <c r="X3" s="40"/>
      <c r="Y3" s="40"/>
      <c r="Z3" s="40"/>
      <c r="AA3" s="5" t="s">
        <v>287</v>
      </c>
    </row>
    <row r="4" spans="1:27" ht="15.75" customHeight="1">
      <c r="B4" s="254" t="s">
        <v>356</v>
      </c>
      <c r="C4" s="40"/>
      <c r="D4" s="40"/>
      <c r="E4" s="40"/>
      <c r="F4" s="40"/>
      <c r="G4" s="40"/>
      <c r="H4" s="40"/>
      <c r="I4" s="40"/>
      <c r="J4" s="40"/>
      <c r="K4" s="40"/>
      <c r="L4" s="40"/>
      <c r="M4" s="40"/>
      <c r="N4" s="40"/>
      <c r="Q4" s="5" t="s">
        <v>295</v>
      </c>
      <c r="S4" s="40"/>
      <c r="T4" s="40"/>
      <c r="U4" s="40"/>
      <c r="V4" s="40"/>
      <c r="W4" s="40"/>
      <c r="X4" s="40"/>
      <c r="Y4" s="40"/>
      <c r="Z4" s="40"/>
    </row>
    <row r="5" spans="1:27" ht="15.75" customHeight="1">
      <c r="B5" s="38" t="s">
        <v>425</v>
      </c>
      <c r="C5" s="40"/>
      <c r="D5" s="40"/>
      <c r="E5" s="40"/>
      <c r="F5" s="40"/>
      <c r="G5" s="40"/>
      <c r="H5" s="40"/>
      <c r="I5" s="40"/>
      <c r="J5" s="40"/>
      <c r="K5" s="40"/>
      <c r="L5" s="40"/>
      <c r="M5" s="40"/>
      <c r="N5" s="40"/>
      <c r="Q5" s="5" t="s">
        <v>228</v>
      </c>
      <c r="S5" s="40"/>
      <c r="T5" s="40"/>
      <c r="U5" s="40"/>
      <c r="V5" s="40"/>
      <c r="W5" s="40"/>
      <c r="X5" s="40"/>
      <c r="Y5" s="40"/>
      <c r="Z5" s="40"/>
    </row>
    <row r="6" spans="1:27" ht="15.75" customHeight="1">
      <c r="B6" s="38" t="s">
        <v>426</v>
      </c>
      <c r="C6" s="40"/>
      <c r="D6" s="40"/>
      <c r="E6" s="40"/>
      <c r="F6" s="40"/>
      <c r="G6" s="40"/>
      <c r="H6" s="40"/>
      <c r="I6" s="40"/>
      <c r="J6" s="40"/>
      <c r="K6" s="40"/>
      <c r="L6" s="40"/>
      <c r="M6" s="40"/>
      <c r="N6" s="40"/>
      <c r="Q6" s="5"/>
      <c r="S6" s="40"/>
      <c r="T6" s="40"/>
      <c r="U6" s="40"/>
      <c r="V6" s="40"/>
      <c r="W6" s="40"/>
      <c r="X6" s="40"/>
      <c r="Y6" s="40"/>
      <c r="Z6" s="40"/>
    </row>
    <row r="7" spans="1:27" ht="15.75" customHeight="1">
      <c r="B7" s="38" t="s">
        <v>427</v>
      </c>
      <c r="I7" s="38" t="s">
        <v>190</v>
      </c>
      <c r="J7" s="38" t="s">
        <v>190</v>
      </c>
      <c r="K7" s="38" t="s">
        <v>190</v>
      </c>
      <c r="L7" s="38" t="s">
        <v>190</v>
      </c>
      <c r="S7" s="40"/>
      <c r="T7" s="40"/>
      <c r="U7" s="40"/>
      <c r="V7" s="40"/>
      <c r="W7" s="40"/>
      <c r="X7" s="40"/>
      <c r="Y7" s="40"/>
      <c r="Z7" s="40"/>
    </row>
    <row r="8" spans="1:27" ht="15.75" customHeight="1">
      <c r="B8" s="38" t="s">
        <v>428</v>
      </c>
      <c r="I8" s="38" t="s">
        <v>190</v>
      </c>
      <c r="J8" s="38" t="s">
        <v>190</v>
      </c>
      <c r="K8" s="38" t="s">
        <v>190</v>
      </c>
      <c r="L8" s="38" t="s">
        <v>190</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47" t="s">
        <v>0</v>
      </c>
      <c r="C10" s="445" t="s">
        <v>288</v>
      </c>
      <c r="D10" s="445" t="s">
        <v>213</v>
      </c>
      <c r="E10" s="445" t="s">
        <v>214</v>
      </c>
      <c r="F10" s="445" t="s">
        <v>355</v>
      </c>
      <c r="G10" s="445" t="s">
        <v>405</v>
      </c>
      <c r="H10" s="445" t="s">
        <v>408</v>
      </c>
      <c r="I10" s="445" t="s">
        <v>406</v>
      </c>
      <c r="J10" s="445" t="s">
        <v>407</v>
      </c>
      <c r="K10" s="449" t="s">
        <v>30</v>
      </c>
      <c r="L10" s="454"/>
      <c r="M10" s="449" t="s">
        <v>15</v>
      </c>
      <c r="N10" s="450"/>
      <c r="Q10" s="257" t="s">
        <v>229</v>
      </c>
      <c r="R10" s="232"/>
      <c r="S10" s="258" t="s">
        <v>229</v>
      </c>
      <c r="T10" s="258" t="s">
        <v>229</v>
      </c>
      <c r="U10" s="258" t="s">
        <v>229</v>
      </c>
      <c r="V10" s="267"/>
      <c r="W10" s="228"/>
      <c r="X10" s="228"/>
      <c r="Y10" s="228"/>
      <c r="Z10" s="228"/>
    </row>
    <row r="11" spans="1:27" s="43" customFormat="1" ht="126.75" customHeight="1">
      <c r="A11" s="42"/>
      <c r="B11" s="448"/>
      <c r="C11" s="446"/>
      <c r="D11" s="446"/>
      <c r="E11" s="446"/>
      <c r="F11" s="446"/>
      <c r="G11" s="446"/>
      <c r="H11" s="446"/>
      <c r="I11" s="446"/>
      <c r="J11" s="446"/>
      <c r="K11" s="341" t="s">
        <v>409</v>
      </c>
      <c r="L11" s="341" t="s">
        <v>410</v>
      </c>
      <c r="M11" s="349" t="s">
        <v>413</v>
      </c>
      <c r="N11" s="350" t="s">
        <v>414</v>
      </c>
      <c r="Q11" s="432" t="s">
        <v>184</v>
      </c>
      <c r="R11" s="434" t="s">
        <v>0</v>
      </c>
      <c r="S11" s="446" t="s">
        <v>231</v>
      </c>
      <c r="T11" s="446" t="s">
        <v>401</v>
      </c>
      <c r="U11" s="446" t="s">
        <v>402</v>
      </c>
      <c r="V11" s="455" t="s">
        <v>188</v>
      </c>
      <c r="W11" s="228"/>
      <c r="X11" s="228"/>
      <c r="Y11" s="228"/>
      <c r="Z11" s="228"/>
    </row>
    <row r="12" spans="1:27" s="43" customFormat="1" ht="20.100000000000001" customHeight="1">
      <c r="A12" s="42"/>
      <c r="B12" s="448"/>
      <c r="C12" s="262" t="s">
        <v>13</v>
      </c>
      <c r="D12" s="262" t="s">
        <v>189</v>
      </c>
      <c r="E12" s="262" t="s">
        <v>9</v>
      </c>
      <c r="F12" s="262"/>
      <c r="G12" s="262"/>
      <c r="H12" s="262" t="s">
        <v>9</v>
      </c>
      <c r="I12" s="262" t="s">
        <v>12</v>
      </c>
      <c r="J12" s="262" t="s">
        <v>9</v>
      </c>
      <c r="K12" s="262" t="s">
        <v>9</v>
      </c>
      <c r="L12" s="262"/>
      <c r="M12" s="262" t="s">
        <v>9</v>
      </c>
      <c r="N12" s="342" t="s">
        <v>9</v>
      </c>
      <c r="Q12" s="432"/>
      <c r="R12" s="434"/>
      <c r="S12" s="446"/>
      <c r="T12" s="446"/>
      <c r="U12" s="446"/>
      <c r="V12" s="455"/>
      <c r="W12" s="229"/>
      <c r="X12" s="229"/>
      <c r="Y12" s="229"/>
      <c r="Z12" s="229"/>
    </row>
    <row r="13" spans="1:27" s="43" customFormat="1" ht="20.100000000000001" customHeight="1">
      <c r="A13" s="42"/>
      <c r="B13" s="436"/>
      <c r="C13" s="451" t="s">
        <v>180</v>
      </c>
      <c r="D13" s="452"/>
      <c r="E13" s="452"/>
      <c r="F13" s="452"/>
      <c r="G13" s="452"/>
      <c r="H13" s="452"/>
      <c r="I13" s="452"/>
      <c r="J13" s="452"/>
      <c r="K13" s="452"/>
      <c r="L13" s="452"/>
      <c r="M13" s="452"/>
      <c r="N13" s="453"/>
      <c r="Q13" s="432"/>
      <c r="R13" s="434"/>
      <c r="S13" s="446"/>
      <c r="T13" s="446"/>
      <c r="U13" s="446"/>
      <c r="V13" s="455"/>
      <c r="W13" s="230"/>
      <c r="X13" s="230"/>
      <c r="Y13" s="230"/>
      <c r="Z13" s="230"/>
    </row>
    <row r="14" spans="1:27" s="58" customFormat="1" ht="30" customHeight="1" thickBot="1">
      <c r="A14" s="56"/>
      <c r="B14" s="437"/>
      <c r="C14" s="71"/>
      <c r="D14" s="143"/>
      <c r="E14" s="210">
        <f>SUM(E15:E34)</f>
        <v>0</v>
      </c>
      <c r="F14" s="71"/>
      <c r="G14" s="71"/>
      <c r="H14" s="143"/>
      <c r="I14" s="143"/>
      <c r="J14" s="143"/>
      <c r="K14" s="143"/>
      <c r="L14" s="143"/>
      <c r="M14" s="143"/>
      <c r="N14" s="209">
        <f>SUM(N15:N34)</f>
        <v>0</v>
      </c>
      <c r="O14" s="57"/>
      <c r="P14" s="57"/>
      <c r="Q14" s="433"/>
      <c r="R14" s="435"/>
      <c r="S14" s="268" t="s">
        <v>12</v>
      </c>
      <c r="T14" s="268" t="s">
        <v>403</v>
      </c>
      <c r="U14" s="268" t="s">
        <v>404</v>
      </c>
      <c r="V14" s="269"/>
      <c r="W14" s="231"/>
      <c r="X14" s="231"/>
      <c r="Y14" s="231"/>
      <c r="Z14" s="231"/>
    </row>
    <row r="15" spans="1:27" s="39" customFormat="1" ht="32.1"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105046</v>
      </c>
      <c r="J15" s="321">
        <f t="shared" ref="J15:J34" si="4">S15*C15/10*0.2*0.9</f>
        <v>0</v>
      </c>
      <c r="K15" s="321">
        <f t="shared" ref="K15:K34" si="5">(S15-I15)*C15/10*0.9</f>
        <v>0</v>
      </c>
      <c r="L15" s="321">
        <f>(S15-I15)*C15/10*0.9-H15</f>
        <v>0</v>
      </c>
      <c r="M15" s="321">
        <f>IF(K15&gt;$J15,$J15,K15)</f>
        <v>0</v>
      </c>
      <c r="N15" s="322">
        <f>IF(IF(L15&gt;$J15,$J15,L15)&lt;0,0,IF(L15&gt;$J15,$J15,L15))</f>
        <v>0</v>
      </c>
      <c r="Q15" s="156" t="s">
        <v>185</v>
      </c>
      <c r="R15" s="182" t="s">
        <v>294</v>
      </c>
      <c r="S15" s="118">
        <v>105046</v>
      </c>
      <c r="T15" s="338">
        <v>499</v>
      </c>
      <c r="U15" s="338">
        <v>182</v>
      </c>
      <c r="V15" s="167">
        <v>0.75</v>
      </c>
      <c r="W15" s="227"/>
      <c r="X15" s="227"/>
      <c r="Y15" s="227"/>
      <c r="Z15" s="227"/>
    </row>
    <row r="16" spans="1:27" s="39" customFormat="1" ht="32.1"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19194</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185</v>
      </c>
      <c r="R16" s="183" t="s">
        <v>438</v>
      </c>
      <c r="S16" s="119">
        <v>19194</v>
      </c>
      <c r="T16" s="339">
        <v>316</v>
      </c>
      <c r="U16" s="339">
        <v>44</v>
      </c>
      <c r="V16" s="169">
        <v>0.75</v>
      </c>
      <c r="W16" s="227"/>
      <c r="X16" s="227"/>
      <c r="Y16" s="227"/>
      <c r="Z16" s="227"/>
    </row>
    <row r="17" spans="1:26" s="39" customFormat="1" ht="32.1"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13645</v>
      </c>
      <c r="J17" s="327">
        <f t="shared" si="4"/>
        <v>0</v>
      </c>
      <c r="K17" s="327">
        <f t="shared" si="5"/>
        <v>0</v>
      </c>
      <c r="L17" s="327">
        <f t="shared" si="7"/>
        <v>0</v>
      </c>
      <c r="M17" s="327">
        <f t="shared" si="8"/>
        <v>0</v>
      </c>
      <c r="N17" s="328">
        <f t="shared" si="9"/>
        <v>0</v>
      </c>
      <c r="Q17" s="158" t="s">
        <v>185</v>
      </c>
      <c r="R17" s="183" t="s">
        <v>84</v>
      </c>
      <c r="S17" s="119">
        <v>13645</v>
      </c>
      <c r="T17" s="339">
        <v>344</v>
      </c>
      <c r="U17" s="339">
        <v>12</v>
      </c>
      <c r="V17" s="169">
        <v>0.75</v>
      </c>
      <c r="W17" s="227"/>
      <c r="X17" s="227"/>
      <c r="Y17" s="227"/>
      <c r="Z17" s="227"/>
    </row>
    <row r="18" spans="1:26" s="39" customFormat="1" ht="32.1" customHeight="1">
      <c r="A18" s="44"/>
      <c r="B18" s="323" t="str">
        <f t="shared" si="6"/>
        <v>六条大麦</v>
      </c>
      <c r="C18" s="324">
        <v>0</v>
      </c>
      <c r="D18" s="325">
        <f t="shared" si="0"/>
        <v>0</v>
      </c>
      <c r="E18" s="325">
        <f t="shared" si="1"/>
        <v>0</v>
      </c>
      <c r="F18" s="326">
        <v>0</v>
      </c>
      <c r="G18" s="326">
        <v>0</v>
      </c>
      <c r="H18" s="327">
        <f t="shared" si="10"/>
        <v>0</v>
      </c>
      <c r="I18" s="327">
        <f t="shared" si="3"/>
        <v>12345</v>
      </c>
      <c r="J18" s="327">
        <f t="shared" si="4"/>
        <v>0</v>
      </c>
      <c r="K18" s="327">
        <f t="shared" si="5"/>
        <v>0</v>
      </c>
      <c r="L18" s="327">
        <f t="shared" si="7"/>
        <v>0</v>
      </c>
      <c r="M18" s="327">
        <f t="shared" si="8"/>
        <v>0</v>
      </c>
      <c r="N18" s="328">
        <f t="shared" si="9"/>
        <v>0</v>
      </c>
      <c r="Q18" s="158" t="s">
        <v>185</v>
      </c>
      <c r="R18" s="183" t="s">
        <v>85</v>
      </c>
      <c r="S18" s="119">
        <v>12345</v>
      </c>
      <c r="T18" s="339">
        <v>281</v>
      </c>
      <c r="U18" s="339">
        <v>19</v>
      </c>
      <c r="V18" s="169">
        <v>0.75</v>
      </c>
      <c r="W18" s="227"/>
      <c r="X18" s="227"/>
      <c r="Y18" s="227"/>
      <c r="Z18" s="227"/>
    </row>
    <row r="19" spans="1:26" s="39" customFormat="1" ht="32.1" customHeight="1">
      <c r="A19" s="44"/>
      <c r="B19" s="323" t="str">
        <f t="shared" si="6"/>
        <v>裸麦</v>
      </c>
      <c r="C19" s="324">
        <v>0</v>
      </c>
      <c r="D19" s="325">
        <f t="shared" si="0"/>
        <v>0</v>
      </c>
      <c r="E19" s="325">
        <f t="shared" si="1"/>
        <v>0</v>
      </c>
      <c r="F19" s="326">
        <v>0</v>
      </c>
      <c r="G19" s="326">
        <v>0</v>
      </c>
      <c r="H19" s="327">
        <f t="shared" si="10"/>
        <v>0</v>
      </c>
      <c r="I19" s="327">
        <f t="shared" si="3"/>
        <v>14535</v>
      </c>
      <c r="J19" s="327">
        <f t="shared" si="4"/>
        <v>0</v>
      </c>
      <c r="K19" s="327">
        <f t="shared" si="5"/>
        <v>0</v>
      </c>
      <c r="L19" s="327">
        <f t="shared" si="7"/>
        <v>0</v>
      </c>
      <c r="M19" s="327">
        <f t="shared" si="8"/>
        <v>0</v>
      </c>
      <c r="N19" s="328">
        <f t="shared" si="9"/>
        <v>0</v>
      </c>
      <c r="Q19" s="158" t="s">
        <v>185</v>
      </c>
      <c r="R19" s="183" t="s">
        <v>86</v>
      </c>
      <c r="S19" s="119">
        <v>14535</v>
      </c>
      <c r="T19" s="339">
        <v>287</v>
      </c>
      <c r="U19" s="339">
        <v>24</v>
      </c>
      <c r="V19" s="169">
        <v>0.75</v>
      </c>
      <c r="W19" s="227"/>
      <c r="X19" s="227"/>
      <c r="Y19" s="227"/>
      <c r="Z19" s="227"/>
    </row>
    <row r="20" spans="1:26" s="39" customFormat="1" ht="32.1" customHeight="1">
      <c r="A20" s="44"/>
      <c r="B20" s="323" t="str">
        <f t="shared" si="6"/>
        <v>だいず(種実）</v>
      </c>
      <c r="C20" s="324">
        <v>0</v>
      </c>
      <c r="D20" s="325">
        <f t="shared" si="0"/>
        <v>0</v>
      </c>
      <c r="E20" s="325">
        <f t="shared" si="1"/>
        <v>0</v>
      </c>
      <c r="F20" s="326">
        <v>0</v>
      </c>
      <c r="G20" s="326">
        <v>0</v>
      </c>
      <c r="H20" s="327">
        <f t="shared" si="10"/>
        <v>0</v>
      </c>
      <c r="I20" s="327">
        <f t="shared" si="3"/>
        <v>17924</v>
      </c>
      <c r="J20" s="327">
        <f t="shared" si="4"/>
        <v>0</v>
      </c>
      <c r="K20" s="327">
        <f t="shared" si="5"/>
        <v>0</v>
      </c>
      <c r="L20" s="327">
        <f t="shared" si="7"/>
        <v>0</v>
      </c>
      <c r="M20" s="327">
        <f t="shared" si="8"/>
        <v>0</v>
      </c>
      <c r="N20" s="328">
        <f t="shared" si="9"/>
        <v>0</v>
      </c>
      <c r="Q20" s="158" t="s">
        <v>185</v>
      </c>
      <c r="R20" s="183" t="s">
        <v>92</v>
      </c>
      <c r="S20" s="119">
        <v>17924</v>
      </c>
      <c r="T20" s="339">
        <v>97</v>
      </c>
      <c r="U20" s="339">
        <v>107</v>
      </c>
      <c r="V20" s="169">
        <v>0.75</v>
      </c>
      <c r="W20" s="227"/>
      <c r="X20" s="227"/>
      <c r="Y20" s="227"/>
      <c r="Z20" s="227"/>
    </row>
    <row r="21" spans="1:26" s="39" customFormat="1" ht="32.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186</v>
      </c>
      <c r="R21" s="183" t="s">
        <v>93</v>
      </c>
      <c r="S21" s="119"/>
      <c r="T21" s="339"/>
      <c r="U21" s="339"/>
      <c r="V21" s="169">
        <v>0.75</v>
      </c>
      <c r="W21" s="227"/>
      <c r="X21" s="227"/>
      <c r="Y21" s="227"/>
      <c r="Z21" s="227"/>
    </row>
    <row r="22" spans="1:26" s="39" customFormat="1" ht="32.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186</v>
      </c>
      <c r="R22" s="183" t="s">
        <v>96</v>
      </c>
      <c r="S22" s="119"/>
      <c r="T22" s="339"/>
      <c r="U22" s="339"/>
      <c r="V22" s="169">
        <v>0.75</v>
      </c>
      <c r="W22" s="227"/>
      <c r="X22" s="227"/>
      <c r="Y22" s="227"/>
      <c r="Z22" s="227"/>
    </row>
    <row r="23" spans="1:26" s="39" customFormat="1" ht="32.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186</v>
      </c>
      <c r="R23" s="183"/>
      <c r="S23" s="119"/>
      <c r="T23" s="339"/>
      <c r="U23" s="339"/>
      <c r="V23" s="169"/>
      <c r="W23" s="227"/>
      <c r="X23" s="227"/>
      <c r="Y23" s="227"/>
      <c r="Z23" s="227"/>
    </row>
    <row r="24" spans="1:26" s="39" customFormat="1" ht="32.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186</v>
      </c>
      <c r="R24" s="183"/>
      <c r="S24" s="119"/>
      <c r="T24" s="339"/>
      <c r="U24" s="339"/>
      <c r="V24" s="169"/>
      <c r="W24" s="227"/>
      <c r="X24" s="227"/>
      <c r="Y24" s="227"/>
      <c r="Z24" s="227"/>
    </row>
    <row r="25" spans="1:26" s="39" customFormat="1" ht="32.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186</v>
      </c>
      <c r="R25" s="183"/>
      <c r="S25" s="119"/>
      <c r="T25" s="339"/>
      <c r="U25" s="339"/>
      <c r="V25" s="169"/>
      <c r="W25" s="227"/>
      <c r="X25" s="227"/>
      <c r="Y25" s="227"/>
      <c r="Z25" s="227"/>
    </row>
    <row r="26" spans="1:26" s="39" customFormat="1" ht="32.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186</v>
      </c>
      <c r="R26" s="183"/>
      <c r="S26" s="119"/>
      <c r="T26" s="339"/>
      <c r="U26" s="339"/>
      <c r="V26" s="169"/>
      <c r="W26" s="227"/>
      <c r="X26" s="227"/>
      <c r="Y26" s="227"/>
      <c r="Z26" s="227"/>
    </row>
    <row r="27" spans="1:26" s="39" customFormat="1" ht="32.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186</v>
      </c>
      <c r="R27" s="183"/>
      <c r="S27" s="119"/>
      <c r="T27" s="339"/>
      <c r="U27" s="339"/>
      <c r="V27" s="169"/>
      <c r="W27" s="227"/>
      <c r="X27" s="227"/>
      <c r="Y27" s="227"/>
      <c r="Z27" s="227"/>
    </row>
    <row r="28" spans="1:26" s="39" customFormat="1" ht="32.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186</v>
      </c>
      <c r="R28" s="183"/>
      <c r="S28" s="119"/>
      <c r="T28" s="339"/>
      <c r="U28" s="339"/>
      <c r="V28" s="169"/>
      <c r="W28" s="227"/>
      <c r="X28" s="227"/>
      <c r="Y28" s="227"/>
      <c r="Z28" s="227"/>
    </row>
    <row r="29" spans="1:26" s="39" customFormat="1" ht="32.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186</v>
      </c>
      <c r="R29" s="183"/>
      <c r="S29" s="119"/>
      <c r="T29" s="339"/>
      <c r="U29" s="339"/>
      <c r="V29" s="169"/>
      <c r="W29" s="227"/>
      <c r="X29" s="227"/>
      <c r="Y29" s="227"/>
      <c r="Z29" s="227"/>
    </row>
    <row r="30" spans="1:26" s="39" customFormat="1" ht="32.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186</v>
      </c>
      <c r="R30" s="183"/>
      <c r="S30" s="119"/>
      <c r="T30" s="339"/>
      <c r="U30" s="339"/>
      <c r="V30" s="169"/>
      <c r="W30" s="227"/>
      <c r="X30" s="227"/>
      <c r="Y30" s="227"/>
      <c r="Z30" s="227"/>
    </row>
    <row r="31" spans="1:26" s="39" customFormat="1" ht="32.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186</v>
      </c>
      <c r="R31" s="183"/>
      <c r="S31" s="119"/>
      <c r="T31" s="339"/>
      <c r="U31" s="339"/>
      <c r="V31" s="169"/>
      <c r="W31" s="227"/>
      <c r="X31" s="227"/>
      <c r="Y31" s="227"/>
      <c r="Z31" s="227"/>
    </row>
    <row r="32" spans="1:26" s="39" customFormat="1" ht="32.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186</v>
      </c>
      <c r="R32" s="183"/>
      <c r="S32" s="119"/>
      <c r="T32" s="339"/>
      <c r="U32" s="339"/>
      <c r="V32" s="169"/>
      <c r="W32" s="227"/>
      <c r="X32" s="227"/>
      <c r="Y32" s="227"/>
      <c r="Z32" s="227"/>
    </row>
    <row r="33" spans="1:26" s="39" customFormat="1" ht="32.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186</v>
      </c>
      <c r="R33" s="183"/>
      <c r="S33" s="119"/>
      <c r="T33" s="339"/>
      <c r="U33" s="339"/>
      <c r="V33" s="169"/>
      <c r="W33" s="227"/>
      <c r="X33" s="227"/>
      <c r="Y33" s="227"/>
      <c r="Z33" s="227"/>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186</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sheetPr>
  <dimension ref="A1:U76"/>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358</v>
      </c>
      <c r="C2" s="8"/>
      <c r="D2" s="8"/>
      <c r="E2" s="8"/>
      <c r="F2" s="8"/>
      <c r="G2" s="8"/>
      <c r="H2" s="8"/>
      <c r="I2" s="5"/>
      <c r="L2" s="5" t="s">
        <v>346</v>
      </c>
      <c r="O2" s="8"/>
      <c r="P2" s="8"/>
      <c r="Q2" s="8"/>
      <c r="R2" s="8"/>
      <c r="S2" s="8"/>
      <c r="T2" s="8"/>
      <c r="U2" s="5" t="s">
        <v>286</v>
      </c>
    </row>
    <row r="3" spans="1:21" ht="15.75" customHeight="1">
      <c r="B3" s="8"/>
      <c r="C3" s="8"/>
      <c r="D3" s="8"/>
      <c r="E3" s="8"/>
      <c r="F3" s="8"/>
      <c r="G3" s="8"/>
      <c r="H3" s="8"/>
      <c r="I3" s="8"/>
      <c r="L3" s="5" t="s">
        <v>390</v>
      </c>
      <c r="O3" s="8"/>
      <c r="P3" s="8"/>
      <c r="Q3" s="8"/>
      <c r="R3" s="8"/>
      <c r="S3" s="8"/>
      <c r="T3" s="8"/>
      <c r="U3" s="5" t="s">
        <v>287</v>
      </c>
    </row>
    <row r="4" spans="1:21" ht="15.75" customHeight="1">
      <c r="B4" s="254" t="s">
        <v>357</v>
      </c>
      <c r="C4" s="8"/>
      <c r="D4" s="8"/>
      <c r="E4" s="8"/>
      <c r="F4" s="8"/>
      <c r="G4" s="8"/>
      <c r="H4" s="8"/>
      <c r="I4" s="8"/>
      <c r="L4" s="5" t="s">
        <v>228</v>
      </c>
      <c r="O4" s="8"/>
      <c r="P4" s="8"/>
      <c r="Q4" s="8"/>
      <c r="R4" s="8"/>
      <c r="S4" s="8"/>
      <c r="T4" s="8"/>
    </row>
    <row r="5" spans="1:21" ht="15.75" customHeight="1">
      <c r="B5" s="10" t="s">
        <v>429</v>
      </c>
      <c r="C5" s="8"/>
      <c r="D5" s="8"/>
      <c r="E5" s="8"/>
      <c r="F5" s="8"/>
      <c r="G5" s="8"/>
      <c r="H5" s="8"/>
      <c r="I5" s="8"/>
      <c r="O5" s="8"/>
      <c r="P5" s="8"/>
      <c r="Q5" s="8"/>
      <c r="R5" s="8"/>
      <c r="S5" s="8"/>
      <c r="T5" s="8"/>
    </row>
    <row r="6" spans="1:21" ht="15.75" customHeight="1">
      <c r="A6" s="9"/>
      <c r="B6" s="10" t="s">
        <v>430</v>
      </c>
      <c r="I6" s="5"/>
      <c r="S6" s="5"/>
    </row>
    <row r="7" spans="1:21" ht="15.75">
      <c r="A7" s="10"/>
      <c r="B7" s="10" t="s">
        <v>431</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47" t="s">
        <v>0</v>
      </c>
      <c r="C9" s="438" t="s">
        <v>288</v>
      </c>
      <c r="D9" s="438" t="s">
        <v>211</v>
      </c>
      <c r="E9" s="438" t="s">
        <v>217</v>
      </c>
      <c r="F9" s="438" t="s">
        <v>271</v>
      </c>
      <c r="G9" s="445" t="s">
        <v>289</v>
      </c>
      <c r="H9" s="438" t="s">
        <v>433</v>
      </c>
      <c r="I9" s="443" t="s">
        <v>216</v>
      </c>
      <c r="L9" s="257" t="s">
        <v>229</v>
      </c>
      <c r="M9" s="263"/>
      <c r="N9" s="206"/>
      <c r="O9" s="259" t="s">
        <v>229</v>
      </c>
      <c r="P9" s="259" t="s">
        <v>229</v>
      </c>
      <c r="Q9" s="259" t="s">
        <v>229</v>
      </c>
      <c r="R9" s="259" t="s">
        <v>229</v>
      </c>
      <c r="S9" s="240"/>
      <c r="T9" s="256"/>
    </row>
    <row r="10" spans="1:21" s="12" customFormat="1" ht="99" customHeight="1">
      <c r="A10" s="11"/>
      <c r="B10" s="448"/>
      <c r="C10" s="439"/>
      <c r="D10" s="439"/>
      <c r="E10" s="439"/>
      <c r="F10" s="439"/>
      <c r="G10" s="446"/>
      <c r="H10" s="439"/>
      <c r="I10" s="444"/>
      <c r="L10" s="432" t="s">
        <v>184</v>
      </c>
      <c r="M10" s="456" t="s">
        <v>290</v>
      </c>
      <c r="N10" s="434" t="s">
        <v>194</v>
      </c>
      <c r="O10" s="439" t="s">
        <v>192</v>
      </c>
      <c r="P10" s="439" t="s">
        <v>272</v>
      </c>
      <c r="Q10" s="439" t="s">
        <v>386</v>
      </c>
      <c r="R10" s="439" t="s">
        <v>293</v>
      </c>
      <c r="S10" s="439" t="s">
        <v>292</v>
      </c>
      <c r="T10" s="444" t="s">
        <v>193</v>
      </c>
    </row>
    <row r="11" spans="1:21" s="12" customFormat="1" ht="20.100000000000001" customHeight="1">
      <c r="A11" s="11"/>
      <c r="B11" s="448"/>
      <c r="C11" s="180" t="s">
        <v>31</v>
      </c>
      <c r="D11" s="180" t="s">
        <v>32</v>
      </c>
      <c r="E11" s="180" t="s">
        <v>10</v>
      </c>
      <c r="F11" s="224"/>
      <c r="G11" s="180"/>
      <c r="H11" s="180" t="s">
        <v>14</v>
      </c>
      <c r="I11" s="181" t="s">
        <v>10</v>
      </c>
      <c r="L11" s="432"/>
      <c r="M11" s="456"/>
      <c r="N11" s="434"/>
      <c r="O11" s="439"/>
      <c r="P11" s="439"/>
      <c r="Q11" s="439"/>
      <c r="R11" s="439"/>
      <c r="S11" s="439"/>
      <c r="T11" s="444"/>
    </row>
    <row r="12" spans="1:21" s="12" customFormat="1" ht="20.100000000000001" customHeight="1">
      <c r="A12" s="11"/>
      <c r="B12" s="436"/>
      <c r="C12" s="440" t="s">
        <v>191</v>
      </c>
      <c r="D12" s="441"/>
      <c r="E12" s="441"/>
      <c r="F12" s="441"/>
      <c r="G12" s="441"/>
      <c r="H12" s="441"/>
      <c r="I12" s="442"/>
      <c r="L12" s="432"/>
      <c r="M12" s="456"/>
      <c r="N12" s="434"/>
      <c r="O12" s="439"/>
      <c r="P12" s="439"/>
      <c r="Q12" s="439"/>
      <c r="R12" s="439"/>
      <c r="S12" s="439"/>
      <c r="T12" s="444"/>
    </row>
    <row r="13" spans="1:21" s="55" customFormat="1" ht="30" customHeight="1" thickBot="1">
      <c r="A13" s="53"/>
      <c r="B13" s="437"/>
      <c r="C13" s="65"/>
      <c r="D13" s="136"/>
      <c r="E13" s="207">
        <f>SUM(E14:E75)</f>
        <v>0</v>
      </c>
      <c r="F13" s="65"/>
      <c r="G13" s="65"/>
      <c r="H13" s="188"/>
      <c r="I13" s="211">
        <f>SUM(I14:I75)</f>
        <v>0</v>
      </c>
      <c r="J13" s="54"/>
      <c r="L13" s="433"/>
      <c r="M13" s="457"/>
      <c r="N13" s="435"/>
      <c r="O13" s="238" t="s">
        <v>291</v>
      </c>
      <c r="P13" s="239" t="s">
        <v>14</v>
      </c>
      <c r="Q13" s="239" t="s">
        <v>14</v>
      </c>
      <c r="R13" s="239" t="s">
        <v>14</v>
      </c>
      <c r="S13" s="270"/>
      <c r="T13" s="271"/>
    </row>
    <row r="14" spans="1:21" s="6" customFormat="1" ht="32.1" customHeight="1" thickTop="1">
      <c r="A14" s="13"/>
      <c r="B14" s="303" t="str">
        <f t="shared" ref="B14" si="0">N14</f>
        <v xml:space="preserve"> だいこん </v>
      </c>
      <c r="C14" s="318"/>
      <c r="D14" s="306">
        <f t="shared" ref="D14:D45" si="1">C14*O14/10</f>
        <v>0</v>
      </c>
      <c r="E14" s="307">
        <f t="shared" ref="E14:E45" si="2">D14*(P14-Q14)*S14*(1-T14)</f>
        <v>0</v>
      </c>
      <c r="F14" s="329">
        <f>R14</f>
        <v>79.87</v>
      </c>
      <c r="G14" s="320">
        <v>0</v>
      </c>
      <c r="H14" s="330">
        <f>IF(G14&lt;&gt;"",R14*(1-G14),"")</f>
        <v>79.87</v>
      </c>
      <c r="I14" s="331">
        <f>IF(G14&lt;&gt;"",IF(H14&lt;P14,IF(H14&gt;=Q14,D14*(P14-H14)*S14,D14*(P14-Q14)*S14),0),"")</f>
        <v>0</v>
      </c>
      <c r="L14" s="156" t="s">
        <v>185</v>
      </c>
      <c r="M14" s="235" t="s">
        <v>155</v>
      </c>
      <c r="N14" s="360" t="s">
        <v>232</v>
      </c>
      <c r="O14" s="361">
        <v>5230</v>
      </c>
      <c r="P14" s="362">
        <v>72</v>
      </c>
      <c r="Q14" s="362">
        <v>47.92</v>
      </c>
      <c r="R14" s="362">
        <v>79.87</v>
      </c>
      <c r="S14" s="363">
        <v>0.9</v>
      </c>
      <c r="T14" s="364">
        <v>0.82499999999999996</v>
      </c>
    </row>
    <row r="15" spans="1:21" s="6" customFormat="1" ht="32.1" customHeight="1">
      <c r="A15" s="13"/>
      <c r="B15" s="310" t="str">
        <f t="shared" ref="B15:B64" si="3">N15</f>
        <v xml:space="preserve"> にんじん </v>
      </c>
      <c r="C15" s="324"/>
      <c r="D15" s="313">
        <f t="shared" si="1"/>
        <v>0</v>
      </c>
      <c r="E15" s="314">
        <f t="shared" si="2"/>
        <v>0</v>
      </c>
      <c r="F15" s="332">
        <f>R15</f>
        <v>106.33</v>
      </c>
      <c r="G15" s="326">
        <v>0</v>
      </c>
      <c r="H15" s="333">
        <f t="shared" ref="H15:H75" si="4">IF(G15&lt;&gt;"",R15*(1-G15),"")</f>
        <v>106.33</v>
      </c>
      <c r="I15" s="334">
        <f t="shared" ref="I15:I75" si="5">IF(G15&lt;&gt;"",IF(H15&lt;P15,IF(H15&gt;=Q15,D15*(P15-H15)*S15,D15*(P15-Q15)*S15),0),"")</f>
        <v>0</v>
      </c>
      <c r="L15" s="158" t="s">
        <v>185</v>
      </c>
      <c r="M15" s="236" t="s">
        <v>155</v>
      </c>
      <c r="N15" s="365" t="s">
        <v>233</v>
      </c>
      <c r="O15" s="366">
        <v>2790</v>
      </c>
      <c r="P15" s="367">
        <v>95.5</v>
      </c>
      <c r="Q15" s="367">
        <v>63.8</v>
      </c>
      <c r="R15" s="367">
        <v>106.33</v>
      </c>
      <c r="S15" s="368">
        <v>0.9</v>
      </c>
      <c r="T15" s="369">
        <v>0.8</v>
      </c>
    </row>
    <row r="16" spans="1:21" s="6" customFormat="1" ht="32.1" customHeight="1">
      <c r="A16" s="13"/>
      <c r="B16" s="310" t="str">
        <f t="shared" si="3"/>
        <v xml:space="preserve"> はくさい </v>
      </c>
      <c r="C16" s="324"/>
      <c r="D16" s="313">
        <f t="shared" si="1"/>
        <v>0</v>
      </c>
      <c r="E16" s="314">
        <f t="shared" si="2"/>
        <v>0</v>
      </c>
      <c r="F16" s="332">
        <f t="shared" ref="F16:F75" si="6">R16</f>
        <v>56.666666666666664</v>
      </c>
      <c r="G16" s="326">
        <v>0</v>
      </c>
      <c r="H16" s="333">
        <f t="shared" si="4"/>
        <v>56.666666666666664</v>
      </c>
      <c r="I16" s="334">
        <f t="shared" si="5"/>
        <v>0</v>
      </c>
      <c r="L16" s="158" t="s">
        <v>185</v>
      </c>
      <c r="M16" s="236" t="s">
        <v>155</v>
      </c>
      <c r="N16" s="370" t="s">
        <v>234</v>
      </c>
      <c r="O16" s="371"/>
      <c r="P16" s="372">
        <v>51</v>
      </c>
      <c r="Q16" s="372">
        <v>34.090000000000003</v>
      </c>
      <c r="R16" s="372">
        <f t="shared" ref="R16:R73" si="7">P16/0.9</f>
        <v>56.666666666666664</v>
      </c>
      <c r="S16" s="373">
        <v>0.9</v>
      </c>
      <c r="T16" s="374">
        <v>0.82499999999999996</v>
      </c>
    </row>
    <row r="17" spans="1:20" s="6" customFormat="1" ht="32.1" customHeight="1">
      <c r="A17" s="13"/>
      <c r="B17" s="310" t="str">
        <f t="shared" si="3"/>
        <v xml:space="preserve"> キャベツ </v>
      </c>
      <c r="C17" s="324"/>
      <c r="D17" s="313">
        <f t="shared" si="1"/>
        <v>0</v>
      </c>
      <c r="E17" s="314">
        <f t="shared" si="2"/>
        <v>0</v>
      </c>
      <c r="F17" s="332">
        <f t="shared" si="6"/>
        <v>73.888888888888886</v>
      </c>
      <c r="G17" s="326">
        <v>0</v>
      </c>
      <c r="H17" s="335">
        <f t="shared" si="4"/>
        <v>73.888888888888886</v>
      </c>
      <c r="I17" s="334">
        <f t="shared" si="5"/>
        <v>0</v>
      </c>
      <c r="L17" s="158" t="s">
        <v>185</v>
      </c>
      <c r="M17" s="236" t="s">
        <v>155</v>
      </c>
      <c r="N17" s="370" t="s">
        <v>235</v>
      </c>
      <c r="O17" s="371">
        <v>4220</v>
      </c>
      <c r="P17" s="372">
        <v>66.5</v>
      </c>
      <c r="Q17" s="372">
        <v>44.51</v>
      </c>
      <c r="R17" s="372">
        <f t="shared" si="7"/>
        <v>73.888888888888886</v>
      </c>
      <c r="S17" s="373">
        <v>0.9</v>
      </c>
      <c r="T17" s="374">
        <v>0.82499999999999996</v>
      </c>
    </row>
    <row r="18" spans="1:20" s="6" customFormat="1" ht="32.1" customHeight="1">
      <c r="A18" s="13"/>
      <c r="B18" s="310" t="str">
        <f t="shared" si="3"/>
        <v xml:space="preserve"> ほうれんそう </v>
      </c>
      <c r="C18" s="324"/>
      <c r="D18" s="313">
        <f t="shared" si="1"/>
        <v>0</v>
      </c>
      <c r="E18" s="314">
        <f t="shared" si="2"/>
        <v>0</v>
      </c>
      <c r="F18" s="332">
        <f t="shared" si="6"/>
        <v>0</v>
      </c>
      <c r="G18" s="326">
        <v>0</v>
      </c>
      <c r="H18" s="333">
        <f t="shared" si="4"/>
        <v>0</v>
      </c>
      <c r="I18" s="334">
        <f t="shared" si="5"/>
        <v>0</v>
      </c>
      <c r="L18" s="158" t="s">
        <v>186</v>
      </c>
      <c r="M18" s="236" t="s">
        <v>155</v>
      </c>
      <c r="N18" s="159" t="s">
        <v>439</v>
      </c>
      <c r="O18" s="189"/>
      <c r="P18" s="190"/>
      <c r="Q18" s="190"/>
      <c r="R18" s="190">
        <f t="shared" si="7"/>
        <v>0</v>
      </c>
      <c r="S18" s="113">
        <v>0.9</v>
      </c>
      <c r="T18" s="191">
        <v>0.8</v>
      </c>
    </row>
    <row r="19" spans="1:20" s="6" customFormat="1" ht="32.1" customHeight="1">
      <c r="A19" s="13"/>
      <c r="B19" s="310" t="str">
        <f t="shared" si="3"/>
        <v xml:space="preserve"> ねぎ </v>
      </c>
      <c r="C19" s="324"/>
      <c r="D19" s="313">
        <f t="shared" si="1"/>
        <v>0</v>
      </c>
      <c r="E19" s="314">
        <f t="shared" si="2"/>
        <v>0</v>
      </c>
      <c r="F19" s="332">
        <f t="shared" si="6"/>
        <v>538.97</v>
      </c>
      <c r="G19" s="326">
        <v>0</v>
      </c>
      <c r="H19" s="333">
        <f t="shared" si="4"/>
        <v>538.97</v>
      </c>
      <c r="I19" s="334">
        <f t="shared" si="5"/>
        <v>0</v>
      </c>
      <c r="L19" s="158" t="s">
        <v>185</v>
      </c>
      <c r="M19" s="236" t="s">
        <v>155</v>
      </c>
      <c r="N19" s="365" t="s">
        <v>236</v>
      </c>
      <c r="O19" s="366">
        <v>1390</v>
      </c>
      <c r="P19" s="367">
        <v>485</v>
      </c>
      <c r="Q19" s="367">
        <v>323.38</v>
      </c>
      <c r="R19" s="367">
        <v>538.97</v>
      </c>
      <c r="S19" s="368">
        <v>0.9</v>
      </c>
      <c r="T19" s="369">
        <v>0.8</v>
      </c>
    </row>
    <row r="20" spans="1:20" s="6" customFormat="1" ht="32.1" customHeight="1">
      <c r="A20" s="13"/>
      <c r="B20" s="310" t="str">
        <f t="shared" si="3"/>
        <v xml:space="preserve"> 青ねぎ</v>
      </c>
      <c r="C20" s="324"/>
      <c r="D20" s="313">
        <f t="shared" si="1"/>
        <v>0</v>
      </c>
      <c r="E20" s="314">
        <f t="shared" si="2"/>
        <v>0</v>
      </c>
      <c r="F20" s="332">
        <f t="shared" si="6"/>
        <v>0</v>
      </c>
      <c r="G20" s="326">
        <v>0</v>
      </c>
      <c r="H20" s="333">
        <f t="shared" si="4"/>
        <v>0</v>
      </c>
      <c r="I20" s="334">
        <f t="shared" si="5"/>
        <v>0</v>
      </c>
      <c r="L20" s="158" t="s">
        <v>186</v>
      </c>
      <c r="M20" s="236" t="s">
        <v>155</v>
      </c>
      <c r="N20" s="159" t="s">
        <v>237</v>
      </c>
      <c r="O20" s="189"/>
      <c r="P20" s="190"/>
      <c r="Q20" s="190"/>
      <c r="R20" s="190">
        <f t="shared" si="7"/>
        <v>0</v>
      </c>
      <c r="S20" s="113">
        <v>0.9</v>
      </c>
      <c r="T20" s="191">
        <v>0.8</v>
      </c>
    </row>
    <row r="21" spans="1:20" s="6" customFormat="1" ht="32.1" customHeight="1">
      <c r="A21" s="13"/>
      <c r="B21" s="310" t="str">
        <f t="shared" si="3"/>
        <v xml:space="preserve"> 白ねぎ </v>
      </c>
      <c r="C21" s="324"/>
      <c r="D21" s="313">
        <f t="shared" si="1"/>
        <v>0</v>
      </c>
      <c r="E21" s="314">
        <f t="shared" si="2"/>
        <v>0</v>
      </c>
      <c r="F21" s="332">
        <f t="shared" si="6"/>
        <v>0</v>
      </c>
      <c r="G21" s="326">
        <v>0</v>
      </c>
      <c r="H21" s="333">
        <f t="shared" si="4"/>
        <v>0</v>
      </c>
      <c r="I21" s="334">
        <f t="shared" si="5"/>
        <v>0</v>
      </c>
      <c r="L21" s="158" t="s">
        <v>186</v>
      </c>
      <c r="M21" s="236" t="s">
        <v>155</v>
      </c>
      <c r="N21" s="159" t="s">
        <v>238</v>
      </c>
      <c r="O21" s="189"/>
      <c r="P21" s="190"/>
      <c r="Q21" s="190"/>
      <c r="R21" s="190">
        <f t="shared" si="7"/>
        <v>0</v>
      </c>
      <c r="S21" s="113">
        <v>0.9</v>
      </c>
      <c r="T21" s="191">
        <v>0.8</v>
      </c>
    </row>
    <row r="22" spans="1:20" s="6" customFormat="1" ht="32.1" customHeight="1">
      <c r="A22" s="13"/>
      <c r="B22" s="310" t="str">
        <f t="shared" si="3"/>
        <v xml:space="preserve"> こねぎ </v>
      </c>
      <c r="C22" s="324"/>
      <c r="D22" s="313">
        <f t="shared" si="1"/>
        <v>0</v>
      </c>
      <c r="E22" s="314">
        <f t="shared" si="2"/>
        <v>0</v>
      </c>
      <c r="F22" s="332">
        <f t="shared" si="6"/>
        <v>0</v>
      </c>
      <c r="G22" s="326">
        <v>0</v>
      </c>
      <c r="H22" s="333">
        <f t="shared" si="4"/>
        <v>0</v>
      </c>
      <c r="I22" s="334">
        <f t="shared" si="5"/>
        <v>0</v>
      </c>
      <c r="L22" s="158" t="s">
        <v>186</v>
      </c>
      <c r="M22" s="236" t="s">
        <v>155</v>
      </c>
      <c r="N22" s="159" t="s">
        <v>239</v>
      </c>
      <c r="O22" s="189"/>
      <c r="P22" s="190"/>
      <c r="Q22" s="190"/>
      <c r="R22" s="190">
        <f t="shared" si="7"/>
        <v>0</v>
      </c>
      <c r="S22" s="113">
        <v>0.9</v>
      </c>
      <c r="T22" s="191">
        <v>0.8</v>
      </c>
    </row>
    <row r="23" spans="1:20" s="6" customFormat="1" ht="32.1" customHeight="1">
      <c r="A23" s="13"/>
      <c r="B23" s="310" t="str">
        <f t="shared" si="3"/>
        <v xml:space="preserve"> レタス</v>
      </c>
      <c r="C23" s="324"/>
      <c r="D23" s="313">
        <f t="shared" si="1"/>
        <v>0</v>
      </c>
      <c r="E23" s="314">
        <f t="shared" si="2"/>
        <v>0</v>
      </c>
      <c r="F23" s="332">
        <f t="shared" si="6"/>
        <v>212.93</v>
      </c>
      <c r="G23" s="326">
        <v>0</v>
      </c>
      <c r="H23" s="333">
        <f t="shared" si="4"/>
        <v>212.93</v>
      </c>
      <c r="I23" s="334">
        <f t="shared" si="5"/>
        <v>0</v>
      </c>
      <c r="L23" s="375" t="s">
        <v>185</v>
      </c>
      <c r="M23" s="376" t="s">
        <v>155</v>
      </c>
      <c r="N23" s="365" t="s">
        <v>240</v>
      </c>
      <c r="O23" s="366">
        <v>2060</v>
      </c>
      <c r="P23" s="367">
        <v>191.5</v>
      </c>
      <c r="Q23" s="367">
        <v>127.76</v>
      </c>
      <c r="R23" s="367">
        <v>212.93</v>
      </c>
      <c r="S23" s="368">
        <v>0.9</v>
      </c>
      <c r="T23" s="369">
        <v>0.8</v>
      </c>
    </row>
    <row r="24" spans="1:20" s="6" customFormat="1" ht="32.1" customHeight="1">
      <c r="A24" s="13"/>
      <c r="B24" s="310" t="str">
        <f t="shared" si="3"/>
        <v xml:space="preserve"> レタス（結球） </v>
      </c>
      <c r="C24" s="324"/>
      <c r="D24" s="313">
        <f t="shared" si="1"/>
        <v>0</v>
      </c>
      <c r="E24" s="314">
        <f t="shared" si="2"/>
        <v>0</v>
      </c>
      <c r="F24" s="332">
        <f t="shared" si="6"/>
        <v>0</v>
      </c>
      <c r="G24" s="326">
        <v>0</v>
      </c>
      <c r="H24" s="333">
        <f t="shared" si="4"/>
        <v>0</v>
      </c>
      <c r="I24" s="334">
        <f t="shared" si="5"/>
        <v>0</v>
      </c>
      <c r="L24" s="158" t="s">
        <v>186</v>
      </c>
      <c r="M24" s="236" t="s">
        <v>155</v>
      </c>
      <c r="N24" s="159" t="s">
        <v>241</v>
      </c>
      <c r="O24" s="189">
        <v>2060</v>
      </c>
      <c r="P24" s="190"/>
      <c r="Q24" s="190"/>
      <c r="R24" s="190">
        <f t="shared" si="7"/>
        <v>0</v>
      </c>
      <c r="S24" s="113">
        <v>0.9</v>
      </c>
      <c r="T24" s="191">
        <v>0.8</v>
      </c>
    </row>
    <row r="25" spans="1:20" s="6" customFormat="1" ht="32.1" customHeight="1">
      <c r="A25" s="13"/>
      <c r="B25" s="310" t="str">
        <f t="shared" si="3"/>
        <v xml:space="preserve"> レタス（非結球） </v>
      </c>
      <c r="C25" s="324"/>
      <c r="D25" s="313">
        <f t="shared" si="1"/>
        <v>0</v>
      </c>
      <c r="E25" s="314">
        <f t="shared" si="2"/>
        <v>0</v>
      </c>
      <c r="F25" s="332">
        <f t="shared" si="6"/>
        <v>0</v>
      </c>
      <c r="G25" s="326">
        <v>0</v>
      </c>
      <c r="H25" s="333">
        <f t="shared" si="4"/>
        <v>0</v>
      </c>
      <c r="I25" s="334">
        <f t="shared" si="5"/>
        <v>0</v>
      </c>
      <c r="L25" s="158" t="s">
        <v>186</v>
      </c>
      <c r="M25" s="236" t="s">
        <v>155</v>
      </c>
      <c r="N25" s="159" t="s">
        <v>242</v>
      </c>
      <c r="O25" s="189">
        <v>1480</v>
      </c>
      <c r="P25" s="190"/>
      <c r="Q25" s="190"/>
      <c r="R25" s="190">
        <f t="shared" si="7"/>
        <v>0</v>
      </c>
      <c r="S25" s="113">
        <v>0.9</v>
      </c>
      <c r="T25" s="191">
        <v>0.8</v>
      </c>
    </row>
    <row r="26" spans="1:20" s="6" customFormat="1" ht="32.1" customHeight="1">
      <c r="A26" s="13"/>
      <c r="B26" s="310" t="str">
        <f t="shared" si="3"/>
        <v xml:space="preserve"> きゅうり </v>
      </c>
      <c r="C26" s="324"/>
      <c r="D26" s="313">
        <f t="shared" si="1"/>
        <v>0</v>
      </c>
      <c r="E26" s="314">
        <f t="shared" si="2"/>
        <v>0</v>
      </c>
      <c r="F26" s="332">
        <f t="shared" si="6"/>
        <v>202.63</v>
      </c>
      <c r="G26" s="326">
        <v>0</v>
      </c>
      <c r="H26" s="333">
        <f t="shared" si="4"/>
        <v>202.63</v>
      </c>
      <c r="I26" s="334">
        <f t="shared" si="5"/>
        <v>0</v>
      </c>
      <c r="L26" s="158" t="s">
        <v>185</v>
      </c>
      <c r="M26" s="236" t="s">
        <v>155</v>
      </c>
      <c r="N26" s="365" t="s">
        <v>243</v>
      </c>
      <c r="O26" s="366">
        <v>3950</v>
      </c>
      <c r="P26" s="367">
        <v>182.5</v>
      </c>
      <c r="Q26" s="367">
        <v>121.58</v>
      </c>
      <c r="R26" s="367">
        <v>202.63</v>
      </c>
      <c r="S26" s="368">
        <v>0.9</v>
      </c>
      <c r="T26" s="369">
        <v>0.8</v>
      </c>
    </row>
    <row r="27" spans="1:20" s="6" customFormat="1" ht="32.1" customHeight="1">
      <c r="A27" s="13"/>
      <c r="B27" s="310" t="str">
        <f t="shared" si="3"/>
        <v xml:space="preserve"> なす </v>
      </c>
      <c r="C27" s="324"/>
      <c r="D27" s="313">
        <f t="shared" si="1"/>
        <v>0</v>
      </c>
      <c r="E27" s="314">
        <f t="shared" si="2"/>
        <v>0</v>
      </c>
      <c r="F27" s="332">
        <f t="shared" si="6"/>
        <v>231.37</v>
      </c>
      <c r="G27" s="326">
        <v>0</v>
      </c>
      <c r="H27" s="333">
        <f t="shared" si="4"/>
        <v>231.37</v>
      </c>
      <c r="I27" s="334">
        <f t="shared" si="5"/>
        <v>0</v>
      </c>
      <c r="L27" s="158" t="s">
        <v>185</v>
      </c>
      <c r="M27" s="236" t="s">
        <v>155</v>
      </c>
      <c r="N27" s="377" t="s">
        <v>244</v>
      </c>
      <c r="O27" s="378">
        <v>2840</v>
      </c>
      <c r="P27" s="379">
        <v>208</v>
      </c>
      <c r="Q27" s="379">
        <v>138.82</v>
      </c>
      <c r="R27" s="379">
        <v>231.37</v>
      </c>
      <c r="S27" s="380">
        <v>0.8</v>
      </c>
      <c r="T27" s="381">
        <v>0.66700000000000004</v>
      </c>
    </row>
    <row r="28" spans="1:20" s="6" customFormat="1" ht="32.1" customHeight="1">
      <c r="A28" s="13"/>
      <c r="B28" s="310" t="str">
        <f t="shared" si="3"/>
        <v xml:space="preserve"> トマト </v>
      </c>
      <c r="C28" s="324"/>
      <c r="D28" s="313">
        <f t="shared" si="1"/>
        <v>0</v>
      </c>
      <c r="E28" s="314">
        <f t="shared" si="2"/>
        <v>0</v>
      </c>
      <c r="F28" s="332">
        <f t="shared" si="6"/>
        <v>0</v>
      </c>
      <c r="G28" s="326">
        <v>0</v>
      </c>
      <c r="H28" s="333">
        <f t="shared" si="4"/>
        <v>0</v>
      </c>
      <c r="I28" s="334">
        <f t="shared" si="5"/>
        <v>0</v>
      </c>
      <c r="L28" s="158" t="s">
        <v>186</v>
      </c>
      <c r="M28" s="236" t="s">
        <v>155</v>
      </c>
      <c r="N28" s="159" t="s">
        <v>245</v>
      </c>
      <c r="O28" s="189">
        <v>4760</v>
      </c>
      <c r="P28" s="190"/>
      <c r="Q28" s="190"/>
      <c r="R28" s="190">
        <f t="shared" si="7"/>
        <v>0</v>
      </c>
      <c r="S28" s="113">
        <v>0.9</v>
      </c>
      <c r="T28" s="191">
        <v>0.8</v>
      </c>
    </row>
    <row r="29" spans="1:20" s="6" customFormat="1" ht="32.1" customHeight="1">
      <c r="A29" s="13"/>
      <c r="B29" s="310" t="str">
        <f t="shared" si="3"/>
        <v xml:space="preserve"> トマト（大玉）</v>
      </c>
      <c r="C29" s="324"/>
      <c r="D29" s="313">
        <f t="shared" si="1"/>
        <v>0</v>
      </c>
      <c r="E29" s="314">
        <f t="shared" si="2"/>
        <v>0</v>
      </c>
      <c r="F29" s="332">
        <f t="shared" si="6"/>
        <v>401.15</v>
      </c>
      <c r="G29" s="326">
        <v>0</v>
      </c>
      <c r="H29" s="333">
        <f t="shared" si="4"/>
        <v>401.15</v>
      </c>
      <c r="I29" s="334">
        <f t="shared" si="5"/>
        <v>0</v>
      </c>
      <c r="L29" s="158" t="s">
        <v>185</v>
      </c>
      <c r="M29" s="236" t="s">
        <v>155</v>
      </c>
      <c r="N29" s="365" t="s">
        <v>270</v>
      </c>
      <c r="O29" s="366">
        <v>4760</v>
      </c>
      <c r="P29" s="367">
        <v>361</v>
      </c>
      <c r="Q29" s="367">
        <v>240.69</v>
      </c>
      <c r="R29" s="367">
        <v>401.15</v>
      </c>
      <c r="S29" s="368">
        <v>0.9</v>
      </c>
      <c r="T29" s="369">
        <v>0.8</v>
      </c>
    </row>
    <row r="30" spans="1:20" s="6" customFormat="1" ht="32.1" customHeight="1">
      <c r="A30" s="13"/>
      <c r="B30" s="310" t="str">
        <f t="shared" si="3"/>
        <v xml:space="preserve"> ミニトマト </v>
      </c>
      <c r="C30" s="324"/>
      <c r="D30" s="313">
        <f t="shared" si="1"/>
        <v>0</v>
      </c>
      <c r="E30" s="314">
        <f t="shared" si="2"/>
        <v>0</v>
      </c>
      <c r="F30" s="332">
        <f t="shared" si="6"/>
        <v>631.04</v>
      </c>
      <c r="G30" s="326">
        <v>0</v>
      </c>
      <c r="H30" s="333">
        <f t="shared" si="4"/>
        <v>631.04</v>
      </c>
      <c r="I30" s="334">
        <f t="shared" si="5"/>
        <v>0</v>
      </c>
      <c r="L30" s="158" t="s">
        <v>185</v>
      </c>
      <c r="M30" s="236" t="s">
        <v>155</v>
      </c>
      <c r="N30" s="365" t="s">
        <v>246</v>
      </c>
      <c r="O30" s="366">
        <v>4860</v>
      </c>
      <c r="P30" s="367">
        <v>568</v>
      </c>
      <c r="Q30" s="367">
        <v>378.62</v>
      </c>
      <c r="R30" s="367">
        <v>631.04</v>
      </c>
      <c r="S30" s="368">
        <v>0.9</v>
      </c>
      <c r="T30" s="369">
        <v>0.8</v>
      </c>
    </row>
    <row r="31" spans="1:20" s="6" customFormat="1" ht="32.1" customHeight="1">
      <c r="A31" s="13"/>
      <c r="B31" s="310" t="str">
        <f t="shared" si="3"/>
        <v xml:space="preserve"> ピーマン </v>
      </c>
      <c r="C31" s="324"/>
      <c r="D31" s="313">
        <f t="shared" si="1"/>
        <v>0</v>
      </c>
      <c r="E31" s="314">
        <f t="shared" si="2"/>
        <v>0</v>
      </c>
      <c r="F31" s="332">
        <f t="shared" si="6"/>
        <v>0</v>
      </c>
      <c r="G31" s="326">
        <v>0</v>
      </c>
      <c r="H31" s="333">
        <f t="shared" si="4"/>
        <v>0</v>
      </c>
      <c r="I31" s="334">
        <f t="shared" si="5"/>
        <v>0</v>
      </c>
      <c r="L31" s="158" t="s">
        <v>186</v>
      </c>
      <c r="M31" s="236" t="s">
        <v>155</v>
      </c>
      <c r="N31" s="159" t="s">
        <v>247</v>
      </c>
      <c r="O31" s="189"/>
      <c r="P31" s="190"/>
      <c r="Q31" s="190"/>
      <c r="R31" s="190">
        <f t="shared" si="7"/>
        <v>0</v>
      </c>
      <c r="S31" s="113">
        <v>0.9</v>
      </c>
      <c r="T31" s="191">
        <v>0.8</v>
      </c>
    </row>
    <row r="32" spans="1:20" s="6" customFormat="1" ht="32.1" customHeight="1">
      <c r="A32" s="13"/>
      <c r="B32" s="310" t="str">
        <f t="shared" si="3"/>
        <v xml:space="preserve"> 馬鈴薯 </v>
      </c>
      <c r="C32" s="324"/>
      <c r="D32" s="313">
        <f t="shared" si="1"/>
        <v>0</v>
      </c>
      <c r="E32" s="314">
        <f t="shared" si="2"/>
        <v>0</v>
      </c>
      <c r="F32" s="332">
        <f t="shared" si="6"/>
        <v>0</v>
      </c>
      <c r="G32" s="326">
        <v>0</v>
      </c>
      <c r="H32" s="333">
        <f t="shared" si="4"/>
        <v>0</v>
      </c>
      <c r="I32" s="334">
        <f t="shared" si="5"/>
        <v>0</v>
      </c>
      <c r="L32" s="158" t="s">
        <v>186</v>
      </c>
      <c r="M32" s="236" t="s">
        <v>155</v>
      </c>
      <c r="N32" s="159" t="s">
        <v>248</v>
      </c>
      <c r="O32" s="189"/>
      <c r="P32" s="190"/>
      <c r="Q32" s="190"/>
      <c r="R32" s="190">
        <f t="shared" si="7"/>
        <v>0</v>
      </c>
      <c r="S32" s="113">
        <v>0.9</v>
      </c>
      <c r="T32" s="191">
        <v>0.8</v>
      </c>
    </row>
    <row r="33" spans="1:20" s="6" customFormat="1" ht="31.5">
      <c r="A33" s="13"/>
      <c r="B33" s="310" t="str">
        <f t="shared" si="3"/>
        <v xml:space="preserve"> たまねぎ（葉タマネギを除く） </v>
      </c>
      <c r="C33" s="324"/>
      <c r="D33" s="313">
        <f t="shared" si="1"/>
        <v>0</v>
      </c>
      <c r="E33" s="314">
        <f t="shared" si="2"/>
        <v>0</v>
      </c>
      <c r="F33" s="332">
        <f t="shared" si="6"/>
        <v>93.34</v>
      </c>
      <c r="G33" s="326">
        <v>0</v>
      </c>
      <c r="H33" s="333">
        <f t="shared" si="4"/>
        <v>93.34</v>
      </c>
      <c r="I33" s="334">
        <f t="shared" si="5"/>
        <v>0</v>
      </c>
      <c r="L33" s="158" t="s">
        <v>185</v>
      </c>
      <c r="M33" s="236" t="s">
        <v>155</v>
      </c>
      <c r="N33" s="370" t="s">
        <v>249</v>
      </c>
      <c r="O33" s="371">
        <v>4400</v>
      </c>
      <c r="P33" s="372">
        <v>84</v>
      </c>
      <c r="Q33" s="372">
        <f t="shared" ref="Q33" si="8">P33*2/3</f>
        <v>56</v>
      </c>
      <c r="R33" s="372">
        <v>93.34</v>
      </c>
      <c r="S33" s="373">
        <v>0.9</v>
      </c>
      <c r="T33" s="374">
        <v>0.82499999999999996</v>
      </c>
    </row>
    <row r="34" spans="1:20" s="6" customFormat="1" ht="32.1" customHeight="1">
      <c r="A34" s="13"/>
      <c r="B34" s="310" t="str">
        <f t="shared" si="3"/>
        <v xml:space="preserve"> さといも </v>
      </c>
      <c r="C34" s="324"/>
      <c r="D34" s="313">
        <f t="shared" si="1"/>
        <v>0</v>
      </c>
      <c r="E34" s="314">
        <f t="shared" si="2"/>
        <v>0</v>
      </c>
      <c r="F34" s="332">
        <f t="shared" si="6"/>
        <v>0</v>
      </c>
      <c r="G34" s="326">
        <v>0</v>
      </c>
      <c r="H34" s="333">
        <f t="shared" si="4"/>
        <v>0</v>
      </c>
      <c r="I34" s="334">
        <f t="shared" si="5"/>
        <v>0</v>
      </c>
      <c r="L34" s="158" t="s">
        <v>186</v>
      </c>
      <c r="M34" s="236" t="s">
        <v>155</v>
      </c>
      <c r="N34" s="159" t="s">
        <v>250</v>
      </c>
      <c r="O34" s="189"/>
      <c r="P34" s="190"/>
      <c r="Q34" s="190"/>
      <c r="R34" s="190">
        <f t="shared" si="7"/>
        <v>0</v>
      </c>
      <c r="S34" s="113">
        <v>0.9</v>
      </c>
      <c r="T34" s="191">
        <v>0.8</v>
      </c>
    </row>
    <row r="35" spans="1:20" s="6" customFormat="1" ht="32.1" customHeight="1">
      <c r="A35" s="13"/>
      <c r="B35" s="310" t="str">
        <f t="shared" si="3"/>
        <v>かぶ</v>
      </c>
      <c r="C35" s="324"/>
      <c r="D35" s="313">
        <f t="shared" si="1"/>
        <v>0</v>
      </c>
      <c r="E35" s="314">
        <f t="shared" si="2"/>
        <v>0</v>
      </c>
      <c r="F35" s="332">
        <f t="shared" si="6"/>
        <v>0</v>
      </c>
      <c r="G35" s="326">
        <v>0</v>
      </c>
      <c r="H35" s="333">
        <f t="shared" si="4"/>
        <v>0</v>
      </c>
      <c r="I35" s="334">
        <f t="shared" si="5"/>
        <v>0</v>
      </c>
      <c r="L35" s="158" t="s">
        <v>186</v>
      </c>
      <c r="M35" s="236" t="s">
        <v>156</v>
      </c>
      <c r="N35" s="159" t="s">
        <v>102</v>
      </c>
      <c r="O35" s="189"/>
      <c r="P35" s="190"/>
      <c r="Q35" s="190"/>
      <c r="R35" s="190">
        <f t="shared" si="7"/>
        <v>0</v>
      </c>
      <c r="S35" s="113">
        <v>0.8</v>
      </c>
      <c r="T35" s="191">
        <f>2/3</f>
        <v>0.66666666666666663</v>
      </c>
    </row>
    <row r="36" spans="1:20" s="6" customFormat="1" ht="32.1" customHeight="1">
      <c r="A36" s="13"/>
      <c r="B36" s="310" t="str">
        <f t="shared" si="3"/>
        <v>ごぼう</v>
      </c>
      <c r="C36" s="324"/>
      <c r="D36" s="313">
        <f t="shared" si="1"/>
        <v>0</v>
      </c>
      <c r="E36" s="314">
        <f t="shared" si="2"/>
        <v>0</v>
      </c>
      <c r="F36" s="332">
        <f t="shared" si="6"/>
        <v>0</v>
      </c>
      <c r="G36" s="326">
        <v>0</v>
      </c>
      <c r="H36" s="333">
        <f t="shared" si="4"/>
        <v>0</v>
      </c>
      <c r="I36" s="334">
        <f t="shared" si="5"/>
        <v>0</v>
      </c>
      <c r="L36" s="158" t="s">
        <v>186</v>
      </c>
      <c r="M36" s="236" t="s">
        <v>156</v>
      </c>
      <c r="N36" s="159" t="s">
        <v>105</v>
      </c>
      <c r="O36" s="189"/>
      <c r="P36" s="190"/>
      <c r="Q36" s="190"/>
      <c r="R36" s="190">
        <f t="shared" si="7"/>
        <v>0</v>
      </c>
      <c r="S36" s="113">
        <v>0.8</v>
      </c>
      <c r="T36" s="191">
        <f t="shared" ref="T36:T46" si="9">2/3</f>
        <v>0.66666666666666663</v>
      </c>
    </row>
    <row r="37" spans="1:20" s="6" customFormat="1" ht="32.1" customHeight="1">
      <c r="A37" s="13"/>
      <c r="B37" s="310" t="str">
        <f t="shared" si="3"/>
        <v>れんこん</v>
      </c>
      <c r="C37" s="324"/>
      <c r="D37" s="313">
        <f t="shared" si="1"/>
        <v>0</v>
      </c>
      <c r="E37" s="314">
        <f t="shared" si="2"/>
        <v>0</v>
      </c>
      <c r="F37" s="332">
        <f t="shared" si="6"/>
        <v>0</v>
      </c>
      <c r="G37" s="326">
        <v>0</v>
      </c>
      <c r="H37" s="333">
        <f t="shared" si="4"/>
        <v>0</v>
      </c>
      <c r="I37" s="334">
        <f t="shared" si="5"/>
        <v>0</v>
      </c>
      <c r="L37" s="158" t="s">
        <v>186</v>
      </c>
      <c r="M37" s="236" t="s">
        <v>156</v>
      </c>
      <c r="N37" s="159" t="s">
        <v>117</v>
      </c>
      <c r="O37" s="189"/>
      <c r="P37" s="190"/>
      <c r="Q37" s="190"/>
      <c r="R37" s="190">
        <f t="shared" si="7"/>
        <v>0</v>
      </c>
      <c r="S37" s="113">
        <v>0.8</v>
      </c>
      <c r="T37" s="191">
        <f t="shared" si="9"/>
        <v>0.66666666666666663</v>
      </c>
    </row>
    <row r="38" spans="1:20" s="6" customFormat="1" ht="32.1" customHeight="1">
      <c r="A38" s="13"/>
      <c r="B38" s="310" t="str">
        <f t="shared" si="3"/>
        <v>こまつな</v>
      </c>
      <c r="C38" s="324"/>
      <c r="D38" s="313">
        <f t="shared" si="1"/>
        <v>0</v>
      </c>
      <c r="E38" s="314">
        <f t="shared" si="2"/>
        <v>0</v>
      </c>
      <c r="F38" s="332">
        <f t="shared" si="6"/>
        <v>304.91000000000003</v>
      </c>
      <c r="G38" s="326">
        <v>0</v>
      </c>
      <c r="H38" s="333">
        <f t="shared" si="4"/>
        <v>304.91000000000003</v>
      </c>
      <c r="I38" s="334">
        <f t="shared" si="5"/>
        <v>0</v>
      </c>
      <c r="L38" s="158" t="s">
        <v>185</v>
      </c>
      <c r="M38" s="236" t="s">
        <v>156</v>
      </c>
      <c r="N38" s="377" t="s">
        <v>106</v>
      </c>
      <c r="O38" s="378">
        <v>1300</v>
      </c>
      <c r="P38" s="379">
        <v>244</v>
      </c>
      <c r="Q38" s="379">
        <v>167.7</v>
      </c>
      <c r="R38" s="379">
        <v>304.91000000000003</v>
      </c>
      <c r="S38" s="380">
        <v>0.8</v>
      </c>
      <c r="T38" s="381">
        <f t="shared" si="9"/>
        <v>0.66666666666666663</v>
      </c>
    </row>
    <row r="39" spans="1:20" s="6" customFormat="1" ht="32.1" customHeight="1">
      <c r="A39" s="13"/>
      <c r="B39" s="310" t="str">
        <f t="shared" si="3"/>
        <v>しゅんぎく</v>
      </c>
      <c r="C39" s="324"/>
      <c r="D39" s="313">
        <f t="shared" si="1"/>
        <v>0</v>
      </c>
      <c r="E39" s="314">
        <f t="shared" si="2"/>
        <v>0</v>
      </c>
      <c r="F39" s="332">
        <f t="shared" si="6"/>
        <v>0</v>
      </c>
      <c r="G39" s="326">
        <v>0</v>
      </c>
      <c r="H39" s="333">
        <f t="shared" si="4"/>
        <v>0</v>
      </c>
      <c r="I39" s="334">
        <f t="shared" si="5"/>
        <v>0</v>
      </c>
      <c r="L39" s="158" t="s">
        <v>186</v>
      </c>
      <c r="M39" s="236" t="s">
        <v>156</v>
      </c>
      <c r="N39" s="159" t="s">
        <v>107</v>
      </c>
      <c r="O39" s="189"/>
      <c r="P39" s="190"/>
      <c r="Q39" s="190"/>
      <c r="R39" s="190">
        <f t="shared" si="7"/>
        <v>0</v>
      </c>
      <c r="S39" s="113">
        <v>0.8</v>
      </c>
      <c r="T39" s="191">
        <f t="shared" si="9"/>
        <v>0.66666666666666663</v>
      </c>
    </row>
    <row r="40" spans="1:20" s="6" customFormat="1" ht="32.1" customHeight="1">
      <c r="A40" s="13"/>
      <c r="B40" s="310" t="str">
        <f t="shared" si="3"/>
        <v>ちんげんさい</v>
      </c>
      <c r="C40" s="324"/>
      <c r="D40" s="313">
        <f t="shared" si="1"/>
        <v>0</v>
      </c>
      <c r="E40" s="314">
        <f t="shared" si="2"/>
        <v>0</v>
      </c>
      <c r="F40" s="332">
        <f t="shared" si="6"/>
        <v>0</v>
      </c>
      <c r="G40" s="326">
        <v>0</v>
      </c>
      <c r="H40" s="333">
        <f t="shared" si="4"/>
        <v>0</v>
      </c>
      <c r="I40" s="334">
        <f t="shared" si="5"/>
        <v>0</v>
      </c>
      <c r="L40" s="158" t="s">
        <v>186</v>
      </c>
      <c r="M40" s="236" t="s">
        <v>156</v>
      </c>
      <c r="N40" s="159" t="s">
        <v>251</v>
      </c>
      <c r="O40" s="189"/>
      <c r="P40" s="190"/>
      <c r="Q40" s="190"/>
      <c r="R40" s="190">
        <f t="shared" si="7"/>
        <v>0</v>
      </c>
      <c r="S40" s="113">
        <v>0.8</v>
      </c>
      <c r="T40" s="191">
        <f t="shared" si="9"/>
        <v>0.66666666666666663</v>
      </c>
    </row>
    <row r="41" spans="1:20" s="6" customFormat="1" ht="32.1" customHeight="1">
      <c r="A41" s="13"/>
      <c r="B41" s="310" t="str">
        <f t="shared" si="3"/>
        <v>ふき</v>
      </c>
      <c r="C41" s="324"/>
      <c r="D41" s="313">
        <f t="shared" si="1"/>
        <v>0</v>
      </c>
      <c r="E41" s="314">
        <f t="shared" si="2"/>
        <v>0</v>
      </c>
      <c r="F41" s="332">
        <f t="shared" si="6"/>
        <v>0</v>
      </c>
      <c r="G41" s="326">
        <v>0</v>
      </c>
      <c r="H41" s="333">
        <f t="shared" si="4"/>
        <v>0</v>
      </c>
      <c r="I41" s="334">
        <f t="shared" si="5"/>
        <v>0</v>
      </c>
      <c r="L41" s="158" t="s">
        <v>186</v>
      </c>
      <c r="M41" s="236" t="s">
        <v>156</v>
      </c>
      <c r="N41" s="159" t="s">
        <v>113</v>
      </c>
      <c r="O41" s="189"/>
      <c r="P41" s="190"/>
      <c r="Q41" s="190"/>
      <c r="R41" s="190">
        <f t="shared" si="7"/>
        <v>0</v>
      </c>
      <c r="S41" s="113">
        <v>0.8</v>
      </c>
      <c r="T41" s="191">
        <f t="shared" si="9"/>
        <v>0.66666666666666663</v>
      </c>
    </row>
    <row r="42" spans="1:20" s="6" customFormat="1" ht="32.1" customHeight="1">
      <c r="A42" s="13"/>
      <c r="B42" s="310" t="str">
        <f t="shared" si="3"/>
        <v>みつば</v>
      </c>
      <c r="C42" s="324"/>
      <c r="D42" s="313">
        <f t="shared" si="1"/>
        <v>0</v>
      </c>
      <c r="E42" s="314">
        <f t="shared" si="2"/>
        <v>0</v>
      </c>
      <c r="F42" s="332">
        <f t="shared" si="6"/>
        <v>0</v>
      </c>
      <c r="G42" s="326">
        <v>0</v>
      </c>
      <c r="H42" s="333">
        <f t="shared" si="4"/>
        <v>0</v>
      </c>
      <c r="I42" s="334">
        <f t="shared" si="5"/>
        <v>0</v>
      </c>
      <c r="L42" s="158" t="s">
        <v>186</v>
      </c>
      <c r="M42" s="236" t="s">
        <v>156</v>
      </c>
      <c r="N42" s="159" t="s">
        <v>115</v>
      </c>
      <c r="O42" s="189"/>
      <c r="P42" s="190"/>
      <c r="Q42" s="190"/>
      <c r="R42" s="190">
        <f t="shared" si="7"/>
        <v>0</v>
      </c>
      <c r="S42" s="113">
        <v>0.8</v>
      </c>
      <c r="T42" s="191">
        <f t="shared" si="9"/>
        <v>0.66666666666666663</v>
      </c>
    </row>
    <row r="43" spans="1:20" s="6" customFormat="1" ht="32.1" customHeight="1">
      <c r="A43" s="13"/>
      <c r="B43" s="310" t="str">
        <f t="shared" si="3"/>
        <v>切みつば</v>
      </c>
      <c r="C43" s="324"/>
      <c r="D43" s="313">
        <f t="shared" si="1"/>
        <v>0</v>
      </c>
      <c r="E43" s="314">
        <f t="shared" si="2"/>
        <v>0</v>
      </c>
      <c r="F43" s="332">
        <f t="shared" si="6"/>
        <v>0</v>
      </c>
      <c r="G43" s="326">
        <v>0</v>
      </c>
      <c r="H43" s="333">
        <f t="shared" si="4"/>
        <v>0</v>
      </c>
      <c r="I43" s="334">
        <f t="shared" si="5"/>
        <v>0</v>
      </c>
      <c r="L43" s="158" t="s">
        <v>186</v>
      </c>
      <c r="M43" s="236" t="s">
        <v>156</v>
      </c>
      <c r="N43" s="159" t="s">
        <v>252</v>
      </c>
      <c r="O43" s="189"/>
      <c r="P43" s="190"/>
      <c r="Q43" s="190"/>
      <c r="R43" s="190">
        <f t="shared" si="7"/>
        <v>0</v>
      </c>
      <c r="S43" s="113">
        <v>0.8</v>
      </c>
      <c r="T43" s="191">
        <f t="shared" si="9"/>
        <v>0.66666666666666663</v>
      </c>
    </row>
    <row r="44" spans="1:20" s="6" customFormat="1" ht="32.1" customHeight="1">
      <c r="A44" s="13"/>
      <c r="B44" s="310" t="str">
        <f t="shared" si="3"/>
        <v>根みつば</v>
      </c>
      <c r="C44" s="324"/>
      <c r="D44" s="313">
        <f t="shared" si="1"/>
        <v>0</v>
      </c>
      <c r="E44" s="314">
        <f t="shared" si="2"/>
        <v>0</v>
      </c>
      <c r="F44" s="332">
        <f t="shared" si="6"/>
        <v>0</v>
      </c>
      <c r="G44" s="326">
        <v>0</v>
      </c>
      <c r="H44" s="333">
        <f t="shared" si="4"/>
        <v>0</v>
      </c>
      <c r="I44" s="334">
        <f t="shared" si="5"/>
        <v>0</v>
      </c>
      <c r="L44" s="158" t="s">
        <v>186</v>
      </c>
      <c r="M44" s="236" t="s">
        <v>156</v>
      </c>
      <c r="N44" s="159" t="s">
        <v>253</v>
      </c>
      <c r="O44" s="189"/>
      <c r="P44" s="190"/>
      <c r="Q44" s="190"/>
      <c r="R44" s="190">
        <f t="shared" si="7"/>
        <v>0</v>
      </c>
      <c r="S44" s="113">
        <v>0.8</v>
      </c>
      <c r="T44" s="191">
        <f t="shared" si="9"/>
        <v>0.66666666666666663</v>
      </c>
    </row>
    <row r="45" spans="1:20" s="6" customFormat="1" ht="32.1" customHeight="1">
      <c r="A45" s="13"/>
      <c r="B45" s="310" t="str">
        <f t="shared" si="3"/>
        <v>にら</v>
      </c>
      <c r="C45" s="324"/>
      <c r="D45" s="313">
        <f t="shared" si="1"/>
        <v>0</v>
      </c>
      <c r="E45" s="314">
        <f t="shared" si="2"/>
        <v>0</v>
      </c>
      <c r="F45" s="332">
        <f t="shared" si="6"/>
        <v>0</v>
      </c>
      <c r="G45" s="326">
        <v>0</v>
      </c>
      <c r="H45" s="333">
        <f t="shared" si="4"/>
        <v>0</v>
      </c>
      <c r="I45" s="334">
        <f t="shared" si="5"/>
        <v>0</v>
      </c>
      <c r="L45" s="158" t="s">
        <v>186</v>
      </c>
      <c r="M45" s="236" t="s">
        <v>156</v>
      </c>
      <c r="N45" s="159" t="s">
        <v>254</v>
      </c>
      <c r="O45" s="189"/>
      <c r="P45" s="190"/>
      <c r="Q45" s="190"/>
      <c r="R45" s="190">
        <f t="shared" si="7"/>
        <v>0</v>
      </c>
      <c r="S45" s="113">
        <v>0.8</v>
      </c>
      <c r="T45" s="191">
        <f t="shared" si="9"/>
        <v>0.66666666666666663</v>
      </c>
    </row>
    <row r="46" spans="1:20" s="6" customFormat="1" ht="32.1" customHeight="1">
      <c r="A46" s="13"/>
      <c r="B46" s="310" t="str">
        <f t="shared" si="3"/>
        <v>みず菜</v>
      </c>
      <c r="C46" s="324"/>
      <c r="D46" s="313">
        <f t="shared" ref="D46:D75" si="10">C46*O46/10</f>
        <v>0</v>
      </c>
      <c r="E46" s="314">
        <f t="shared" ref="E46:E75" si="11">D46*(P46-Q46)*S46*(1-T46)</f>
        <v>0</v>
      </c>
      <c r="F46" s="332">
        <f t="shared" si="6"/>
        <v>0</v>
      </c>
      <c r="G46" s="326">
        <v>0</v>
      </c>
      <c r="H46" s="333">
        <f t="shared" si="4"/>
        <v>0</v>
      </c>
      <c r="I46" s="334">
        <f t="shared" si="5"/>
        <v>0</v>
      </c>
      <c r="L46" s="158" t="s">
        <v>186</v>
      </c>
      <c r="M46" s="236" t="s">
        <v>156</v>
      </c>
      <c r="N46" s="159" t="s">
        <v>255</v>
      </c>
      <c r="O46" s="189"/>
      <c r="P46" s="190"/>
      <c r="Q46" s="190"/>
      <c r="R46" s="190">
        <f t="shared" si="7"/>
        <v>0</v>
      </c>
      <c r="S46" s="113">
        <v>0.8</v>
      </c>
      <c r="T46" s="191">
        <f t="shared" si="9"/>
        <v>0.66666666666666663</v>
      </c>
    </row>
    <row r="47" spans="1:20" s="6" customFormat="1" ht="32.1" customHeight="1">
      <c r="A47" s="13"/>
      <c r="B47" s="310" t="str">
        <f t="shared" si="3"/>
        <v>かぼちゃ</v>
      </c>
      <c r="C47" s="324"/>
      <c r="D47" s="313">
        <f t="shared" si="10"/>
        <v>0</v>
      </c>
      <c r="E47" s="314">
        <f t="shared" si="11"/>
        <v>0</v>
      </c>
      <c r="F47" s="332">
        <f t="shared" si="6"/>
        <v>0</v>
      </c>
      <c r="G47" s="326">
        <v>0</v>
      </c>
      <c r="H47" s="333">
        <f t="shared" si="4"/>
        <v>0</v>
      </c>
      <c r="I47" s="334">
        <f t="shared" si="5"/>
        <v>0</v>
      </c>
      <c r="L47" s="158" t="s">
        <v>186</v>
      </c>
      <c r="M47" s="236" t="s">
        <v>156</v>
      </c>
      <c r="N47" s="382" t="s">
        <v>103</v>
      </c>
      <c r="O47" s="189"/>
      <c r="P47" s="190"/>
      <c r="Q47" s="190"/>
      <c r="R47" s="190">
        <f t="shared" si="7"/>
        <v>0</v>
      </c>
      <c r="S47" s="113">
        <v>0.8</v>
      </c>
      <c r="T47" s="383">
        <v>0.75</v>
      </c>
    </row>
    <row r="48" spans="1:20" s="6" customFormat="1" ht="32.1" customHeight="1">
      <c r="A48" s="13"/>
      <c r="B48" s="310" t="str">
        <f t="shared" si="3"/>
        <v>スイートコーン</v>
      </c>
      <c r="C48" s="324"/>
      <c r="D48" s="313">
        <f t="shared" si="10"/>
        <v>0</v>
      </c>
      <c r="E48" s="314">
        <f t="shared" si="11"/>
        <v>0</v>
      </c>
      <c r="F48" s="332">
        <f t="shared" si="6"/>
        <v>292.18</v>
      </c>
      <c r="G48" s="326">
        <v>0</v>
      </c>
      <c r="H48" s="333">
        <f t="shared" si="4"/>
        <v>292.18</v>
      </c>
      <c r="I48" s="334">
        <f t="shared" si="5"/>
        <v>0</v>
      </c>
      <c r="L48" s="158" t="s">
        <v>185</v>
      </c>
      <c r="M48" s="236" t="s">
        <v>156</v>
      </c>
      <c r="N48" s="382" t="s">
        <v>110</v>
      </c>
      <c r="O48" s="189">
        <v>1200</v>
      </c>
      <c r="P48" s="190">
        <v>233.5</v>
      </c>
      <c r="Q48" s="190">
        <v>160.69999999999999</v>
      </c>
      <c r="R48" s="190">
        <v>292.18</v>
      </c>
      <c r="S48" s="113">
        <v>0.8</v>
      </c>
      <c r="T48" s="383">
        <v>0.75</v>
      </c>
    </row>
    <row r="49" spans="1:20" s="6" customFormat="1" ht="32.1" customHeight="1">
      <c r="A49" s="13"/>
      <c r="B49" s="310" t="str">
        <f t="shared" si="3"/>
        <v>えだまめ</v>
      </c>
      <c r="C49" s="324"/>
      <c r="D49" s="313">
        <f t="shared" si="10"/>
        <v>0</v>
      </c>
      <c r="E49" s="314">
        <f t="shared" si="11"/>
        <v>0</v>
      </c>
      <c r="F49" s="332">
        <f t="shared" si="6"/>
        <v>0</v>
      </c>
      <c r="G49" s="326">
        <v>0</v>
      </c>
      <c r="H49" s="333">
        <f t="shared" si="4"/>
        <v>0</v>
      </c>
      <c r="I49" s="334">
        <f t="shared" si="5"/>
        <v>0</v>
      </c>
      <c r="L49" s="158" t="s">
        <v>186</v>
      </c>
      <c r="M49" s="236" t="s">
        <v>156</v>
      </c>
      <c r="N49" s="159" t="s">
        <v>100</v>
      </c>
      <c r="O49" s="189"/>
      <c r="P49" s="190"/>
      <c r="Q49" s="190"/>
      <c r="R49" s="190">
        <f t="shared" si="7"/>
        <v>0</v>
      </c>
      <c r="S49" s="113">
        <v>0.8</v>
      </c>
      <c r="T49" s="191">
        <f t="shared" ref="T49:T58" si="12">2/3</f>
        <v>0.66666666666666663</v>
      </c>
    </row>
    <row r="50" spans="1:20" s="6" customFormat="1" ht="32.1" customHeight="1">
      <c r="A50" s="13"/>
      <c r="B50" s="310" t="str">
        <f t="shared" si="3"/>
        <v>グリンピース</v>
      </c>
      <c r="C50" s="324"/>
      <c r="D50" s="313">
        <f t="shared" si="10"/>
        <v>0</v>
      </c>
      <c r="E50" s="314">
        <f t="shared" si="11"/>
        <v>0</v>
      </c>
      <c r="F50" s="332">
        <f t="shared" si="6"/>
        <v>0</v>
      </c>
      <c r="G50" s="326">
        <v>0</v>
      </c>
      <c r="H50" s="333">
        <f t="shared" si="4"/>
        <v>0</v>
      </c>
      <c r="I50" s="334">
        <f t="shared" si="5"/>
        <v>0</v>
      </c>
      <c r="L50" s="158" t="s">
        <v>186</v>
      </c>
      <c r="M50" s="236" t="s">
        <v>156</v>
      </c>
      <c r="N50" s="159" t="s">
        <v>256</v>
      </c>
      <c r="O50" s="189"/>
      <c r="P50" s="190"/>
      <c r="Q50" s="190"/>
      <c r="R50" s="190">
        <f t="shared" si="7"/>
        <v>0</v>
      </c>
      <c r="S50" s="113">
        <v>0.8</v>
      </c>
      <c r="T50" s="191">
        <f t="shared" si="12"/>
        <v>0.66666666666666663</v>
      </c>
    </row>
    <row r="51" spans="1:20" s="6" customFormat="1" ht="32.1" customHeight="1">
      <c r="A51" s="13"/>
      <c r="B51" s="310" t="str">
        <f t="shared" si="3"/>
        <v>さやいんげん</v>
      </c>
      <c r="C51" s="324"/>
      <c r="D51" s="313">
        <f t="shared" si="10"/>
        <v>0</v>
      </c>
      <c r="E51" s="314">
        <f t="shared" si="11"/>
        <v>0</v>
      </c>
      <c r="F51" s="332">
        <f t="shared" si="6"/>
        <v>717.76</v>
      </c>
      <c r="G51" s="326">
        <v>0</v>
      </c>
      <c r="H51" s="333">
        <f t="shared" si="4"/>
        <v>717.76</v>
      </c>
      <c r="I51" s="334">
        <f t="shared" si="5"/>
        <v>0</v>
      </c>
      <c r="L51" s="158" t="s">
        <v>185</v>
      </c>
      <c r="M51" s="236" t="s">
        <v>156</v>
      </c>
      <c r="N51" s="377" t="s">
        <v>257</v>
      </c>
      <c r="O51" s="378">
        <v>686</v>
      </c>
      <c r="P51" s="379">
        <v>574</v>
      </c>
      <c r="Q51" s="379">
        <v>394.77</v>
      </c>
      <c r="R51" s="379">
        <v>717.76</v>
      </c>
      <c r="S51" s="380">
        <v>0.8</v>
      </c>
      <c r="T51" s="381">
        <f t="shared" si="12"/>
        <v>0.66666666666666663</v>
      </c>
    </row>
    <row r="52" spans="1:20" s="6" customFormat="1" ht="32.1" customHeight="1">
      <c r="A52" s="13"/>
      <c r="B52" s="310" t="str">
        <f t="shared" si="3"/>
        <v>さやえんどう</v>
      </c>
      <c r="C52" s="324"/>
      <c r="D52" s="313">
        <f t="shared" si="10"/>
        <v>0</v>
      </c>
      <c r="E52" s="314">
        <f t="shared" si="11"/>
        <v>0</v>
      </c>
      <c r="F52" s="332">
        <f t="shared" si="6"/>
        <v>0</v>
      </c>
      <c r="G52" s="326">
        <v>0</v>
      </c>
      <c r="H52" s="333">
        <f t="shared" si="4"/>
        <v>0</v>
      </c>
      <c r="I52" s="334">
        <f t="shared" si="5"/>
        <v>0</v>
      </c>
      <c r="L52" s="158" t="s">
        <v>186</v>
      </c>
      <c r="M52" s="236" t="s">
        <v>156</v>
      </c>
      <c r="N52" s="159" t="s">
        <v>258</v>
      </c>
      <c r="O52" s="189"/>
      <c r="P52" s="190"/>
      <c r="Q52" s="190"/>
      <c r="R52" s="190">
        <f t="shared" si="7"/>
        <v>0</v>
      </c>
      <c r="S52" s="113">
        <v>0.8</v>
      </c>
      <c r="T52" s="191">
        <f t="shared" si="12"/>
        <v>0.66666666666666663</v>
      </c>
    </row>
    <row r="53" spans="1:20" s="6" customFormat="1" ht="32.1" customHeight="1">
      <c r="A53" s="13"/>
      <c r="B53" s="310" t="str">
        <f t="shared" si="3"/>
        <v>そらまめ</v>
      </c>
      <c r="C53" s="324"/>
      <c r="D53" s="313">
        <f t="shared" si="10"/>
        <v>0</v>
      </c>
      <c r="E53" s="314">
        <f t="shared" si="11"/>
        <v>0</v>
      </c>
      <c r="F53" s="332">
        <f t="shared" si="6"/>
        <v>403.66</v>
      </c>
      <c r="G53" s="326">
        <v>0</v>
      </c>
      <c r="H53" s="333">
        <f t="shared" si="4"/>
        <v>403.66</v>
      </c>
      <c r="I53" s="334">
        <f t="shared" si="5"/>
        <v>0</v>
      </c>
      <c r="L53" s="158" t="s">
        <v>185</v>
      </c>
      <c r="M53" s="236" t="s">
        <v>156</v>
      </c>
      <c r="N53" s="377" t="s">
        <v>259</v>
      </c>
      <c r="O53" s="378">
        <v>473</v>
      </c>
      <c r="P53" s="379">
        <v>323</v>
      </c>
      <c r="Q53" s="379">
        <v>222.1</v>
      </c>
      <c r="R53" s="379">
        <v>403.66</v>
      </c>
      <c r="S53" s="380">
        <v>0.8</v>
      </c>
      <c r="T53" s="381">
        <f t="shared" si="12"/>
        <v>0.66666666666666663</v>
      </c>
    </row>
    <row r="54" spans="1:20" s="6" customFormat="1" ht="32.1" customHeight="1">
      <c r="A54" s="13"/>
      <c r="B54" s="310" t="str">
        <f t="shared" si="3"/>
        <v>かんしょ</v>
      </c>
      <c r="C54" s="324"/>
      <c r="D54" s="313">
        <f t="shared" si="10"/>
        <v>0</v>
      </c>
      <c r="E54" s="314">
        <f t="shared" si="11"/>
        <v>0</v>
      </c>
      <c r="F54" s="332">
        <f t="shared" si="6"/>
        <v>244.74</v>
      </c>
      <c r="G54" s="326">
        <v>0</v>
      </c>
      <c r="H54" s="333">
        <f t="shared" si="4"/>
        <v>244.74</v>
      </c>
      <c r="I54" s="334">
        <f t="shared" si="5"/>
        <v>0</v>
      </c>
      <c r="L54" s="158" t="s">
        <v>185</v>
      </c>
      <c r="M54" s="236" t="s">
        <v>156</v>
      </c>
      <c r="N54" s="159" t="s">
        <v>260</v>
      </c>
      <c r="O54" s="189">
        <v>1500</v>
      </c>
      <c r="P54" s="190">
        <v>195.5</v>
      </c>
      <c r="Q54" s="190">
        <v>134.61000000000001</v>
      </c>
      <c r="R54" s="190">
        <v>244.74</v>
      </c>
      <c r="S54" s="113">
        <v>0.8</v>
      </c>
      <c r="T54" s="191">
        <f t="shared" si="12"/>
        <v>0.66666666666666663</v>
      </c>
    </row>
    <row r="55" spans="1:20" s="6" customFormat="1" ht="32.1" customHeight="1">
      <c r="A55" s="13"/>
      <c r="B55" s="310" t="str">
        <f t="shared" si="3"/>
        <v>しょうが</v>
      </c>
      <c r="C55" s="324"/>
      <c r="D55" s="313">
        <f t="shared" si="10"/>
        <v>0</v>
      </c>
      <c r="E55" s="314">
        <f t="shared" si="11"/>
        <v>0</v>
      </c>
      <c r="F55" s="332">
        <f t="shared" si="6"/>
        <v>0</v>
      </c>
      <c r="G55" s="326">
        <v>0</v>
      </c>
      <c r="H55" s="333">
        <f t="shared" si="4"/>
        <v>0</v>
      </c>
      <c r="I55" s="334">
        <f t="shared" si="5"/>
        <v>0</v>
      </c>
      <c r="L55" s="158" t="s">
        <v>186</v>
      </c>
      <c r="M55" s="236" t="s">
        <v>156</v>
      </c>
      <c r="N55" s="159" t="s">
        <v>108</v>
      </c>
      <c r="O55" s="189"/>
      <c r="P55" s="190"/>
      <c r="Q55" s="190"/>
      <c r="R55" s="190">
        <f t="shared" si="7"/>
        <v>0</v>
      </c>
      <c r="S55" s="113">
        <v>0.8</v>
      </c>
      <c r="T55" s="191">
        <f t="shared" si="12"/>
        <v>0.66666666666666663</v>
      </c>
    </row>
    <row r="56" spans="1:20" s="6" customFormat="1" ht="32.1" customHeight="1">
      <c r="A56" s="13"/>
      <c r="B56" s="310" t="str">
        <f t="shared" si="3"/>
        <v>にんにく</v>
      </c>
      <c r="C56" s="324"/>
      <c r="D56" s="313">
        <f t="shared" si="10"/>
        <v>0</v>
      </c>
      <c r="E56" s="314">
        <f t="shared" si="11"/>
        <v>0</v>
      </c>
      <c r="F56" s="332">
        <f t="shared" si="6"/>
        <v>814.17</v>
      </c>
      <c r="G56" s="326">
        <v>0</v>
      </c>
      <c r="H56" s="333">
        <f t="shared" si="4"/>
        <v>814.17</v>
      </c>
      <c r="I56" s="334">
        <f t="shared" si="5"/>
        <v>0</v>
      </c>
      <c r="L56" s="158" t="s">
        <v>185</v>
      </c>
      <c r="M56" s="236" t="s">
        <v>156</v>
      </c>
      <c r="N56" s="377" t="s">
        <v>112</v>
      </c>
      <c r="O56" s="378">
        <v>683</v>
      </c>
      <c r="P56" s="379">
        <v>651.5</v>
      </c>
      <c r="Q56" s="379">
        <v>447.79</v>
      </c>
      <c r="R56" s="379">
        <v>814.17</v>
      </c>
      <c r="S56" s="380">
        <v>0.8</v>
      </c>
      <c r="T56" s="381">
        <f t="shared" si="12"/>
        <v>0.66666666666666663</v>
      </c>
    </row>
    <row r="57" spans="1:20" s="6" customFormat="1" ht="32.1" customHeight="1">
      <c r="A57" s="13"/>
      <c r="B57" s="310" t="str">
        <f t="shared" si="3"/>
        <v>ながいも</v>
      </c>
      <c r="C57" s="324"/>
      <c r="D57" s="313">
        <f t="shared" si="10"/>
        <v>0</v>
      </c>
      <c r="E57" s="314">
        <f t="shared" si="11"/>
        <v>0</v>
      </c>
      <c r="F57" s="332">
        <f t="shared" si="6"/>
        <v>0</v>
      </c>
      <c r="G57" s="326">
        <v>0</v>
      </c>
      <c r="H57" s="333">
        <f t="shared" si="4"/>
        <v>0</v>
      </c>
      <c r="I57" s="334">
        <f t="shared" si="5"/>
        <v>0</v>
      </c>
      <c r="L57" s="158" t="s">
        <v>186</v>
      </c>
      <c r="M57" s="236" t="s">
        <v>156</v>
      </c>
      <c r="N57" s="159" t="s">
        <v>261</v>
      </c>
      <c r="O57" s="189"/>
      <c r="P57" s="190"/>
      <c r="Q57" s="190"/>
      <c r="R57" s="190">
        <f t="shared" si="7"/>
        <v>0</v>
      </c>
      <c r="S57" s="113">
        <v>0.8</v>
      </c>
      <c r="T57" s="191">
        <f t="shared" si="12"/>
        <v>0.66666666666666663</v>
      </c>
    </row>
    <row r="58" spans="1:20" s="6" customFormat="1" ht="32.1" customHeight="1">
      <c r="A58" s="13"/>
      <c r="B58" s="310" t="str">
        <f t="shared" si="3"/>
        <v>やまのいも</v>
      </c>
      <c r="C58" s="324"/>
      <c r="D58" s="313">
        <f t="shared" si="10"/>
        <v>0</v>
      </c>
      <c r="E58" s="314">
        <f t="shared" si="11"/>
        <v>0</v>
      </c>
      <c r="F58" s="332">
        <f t="shared" si="6"/>
        <v>0</v>
      </c>
      <c r="G58" s="326">
        <v>0</v>
      </c>
      <c r="H58" s="333">
        <f t="shared" si="4"/>
        <v>0</v>
      </c>
      <c r="I58" s="334">
        <f t="shared" si="5"/>
        <v>0</v>
      </c>
      <c r="L58" s="158" t="s">
        <v>186</v>
      </c>
      <c r="M58" s="236" t="s">
        <v>156</v>
      </c>
      <c r="N58" s="159" t="s">
        <v>262</v>
      </c>
      <c r="O58" s="189"/>
      <c r="P58" s="190"/>
      <c r="Q58" s="190"/>
      <c r="R58" s="190">
        <f t="shared" si="7"/>
        <v>0</v>
      </c>
      <c r="S58" s="113">
        <v>0.8</v>
      </c>
      <c r="T58" s="191">
        <f t="shared" si="12"/>
        <v>0.66666666666666663</v>
      </c>
    </row>
    <row r="59" spans="1:20" s="6" customFormat="1" ht="32.1" customHeight="1">
      <c r="A59" s="13"/>
      <c r="B59" s="310" t="str">
        <f t="shared" si="3"/>
        <v>アスパラガス</v>
      </c>
      <c r="C59" s="324"/>
      <c r="D59" s="313">
        <f t="shared" si="10"/>
        <v>0</v>
      </c>
      <c r="E59" s="314">
        <f t="shared" si="11"/>
        <v>0</v>
      </c>
      <c r="F59" s="332">
        <f t="shared" si="6"/>
        <v>1436.27</v>
      </c>
      <c r="G59" s="326">
        <v>0</v>
      </c>
      <c r="H59" s="333">
        <f t="shared" si="4"/>
        <v>1436.27</v>
      </c>
      <c r="I59" s="334">
        <f t="shared" si="5"/>
        <v>0</v>
      </c>
      <c r="L59" s="158" t="s">
        <v>185</v>
      </c>
      <c r="M59" s="236" t="s">
        <v>156</v>
      </c>
      <c r="N59" s="382" t="s">
        <v>98</v>
      </c>
      <c r="O59" s="384">
        <v>1000</v>
      </c>
      <c r="P59" s="385">
        <v>1149</v>
      </c>
      <c r="Q59" s="385">
        <v>789.95</v>
      </c>
      <c r="R59" s="385">
        <v>1436.27</v>
      </c>
      <c r="S59" s="386">
        <v>0.8</v>
      </c>
      <c r="T59" s="383">
        <v>0.75</v>
      </c>
    </row>
    <row r="60" spans="1:20" s="6" customFormat="1" ht="32.1" customHeight="1">
      <c r="A60" s="13"/>
      <c r="B60" s="310" t="str">
        <f t="shared" si="3"/>
        <v>カリフラワー</v>
      </c>
      <c r="C60" s="324"/>
      <c r="D60" s="313">
        <f t="shared" si="10"/>
        <v>0</v>
      </c>
      <c r="E60" s="314">
        <f t="shared" si="11"/>
        <v>0</v>
      </c>
      <c r="F60" s="332">
        <f t="shared" si="6"/>
        <v>0</v>
      </c>
      <c r="G60" s="326">
        <v>0</v>
      </c>
      <c r="H60" s="333">
        <f t="shared" si="4"/>
        <v>0</v>
      </c>
      <c r="I60" s="334">
        <f t="shared" si="5"/>
        <v>0</v>
      </c>
      <c r="L60" s="158" t="s">
        <v>186</v>
      </c>
      <c r="M60" s="236" t="s">
        <v>156</v>
      </c>
      <c r="N60" s="159" t="s">
        <v>104</v>
      </c>
      <c r="O60" s="189"/>
      <c r="P60" s="190"/>
      <c r="Q60" s="190"/>
      <c r="R60" s="190">
        <f t="shared" si="7"/>
        <v>0</v>
      </c>
      <c r="S60" s="113">
        <v>0.8</v>
      </c>
      <c r="T60" s="191">
        <f t="shared" ref="T60:T61" si="13">2/3</f>
        <v>0.66666666666666663</v>
      </c>
    </row>
    <row r="61" spans="1:20" s="6" customFormat="1" ht="32.1" customHeight="1">
      <c r="A61" s="13"/>
      <c r="B61" s="310" t="str">
        <f t="shared" si="3"/>
        <v>セルリー</v>
      </c>
      <c r="C61" s="324"/>
      <c r="D61" s="313">
        <f t="shared" si="10"/>
        <v>0</v>
      </c>
      <c r="E61" s="314">
        <f t="shared" si="11"/>
        <v>0</v>
      </c>
      <c r="F61" s="332">
        <f t="shared" si="6"/>
        <v>260.77999999999997</v>
      </c>
      <c r="G61" s="326">
        <v>0</v>
      </c>
      <c r="H61" s="333">
        <f t="shared" si="4"/>
        <v>260.77999999999997</v>
      </c>
      <c r="I61" s="334">
        <f t="shared" si="5"/>
        <v>0</v>
      </c>
      <c r="L61" s="158" t="s">
        <v>185</v>
      </c>
      <c r="M61" s="236" t="s">
        <v>156</v>
      </c>
      <c r="N61" s="159" t="s">
        <v>263</v>
      </c>
      <c r="O61" s="189">
        <v>6480</v>
      </c>
      <c r="P61" s="190">
        <v>208.5</v>
      </c>
      <c r="Q61" s="190">
        <v>143.43</v>
      </c>
      <c r="R61" s="190">
        <v>260.77999999999997</v>
      </c>
      <c r="S61" s="113">
        <v>0.8</v>
      </c>
      <c r="T61" s="191">
        <f t="shared" si="13"/>
        <v>0.66666666666666663</v>
      </c>
    </row>
    <row r="62" spans="1:20" s="6" customFormat="1" ht="32.1" customHeight="1">
      <c r="A62" s="13"/>
      <c r="B62" s="310" t="str">
        <f t="shared" si="3"/>
        <v>ブロッコリー</v>
      </c>
      <c r="C62" s="324"/>
      <c r="D62" s="313">
        <f t="shared" si="10"/>
        <v>0</v>
      </c>
      <c r="E62" s="314">
        <f t="shared" si="11"/>
        <v>0</v>
      </c>
      <c r="F62" s="332">
        <f t="shared" si="6"/>
        <v>359.34</v>
      </c>
      <c r="G62" s="326">
        <v>0</v>
      </c>
      <c r="H62" s="333">
        <f t="shared" si="4"/>
        <v>359.34</v>
      </c>
      <c r="I62" s="334">
        <f t="shared" si="5"/>
        <v>0</v>
      </c>
      <c r="L62" s="158" t="s">
        <v>185</v>
      </c>
      <c r="M62" s="236" t="s">
        <v>156</v>
      </c>
      <c r="N62" s="382" t="s">
        <v>114</v>
      </c>
      <c r="O62" s="384">
        <v>1090</v>
      </c>
      <c r="P62" s="385">
        <v>287.5</v>
      </c>
      <c r="Q62" s="385">
        <v>197.64</v>
      </c>
      <c r="R62" s="385">
        <v>359.34</v>
      </c>
      <c r="S62" s="386">
        <v>0.8</v>
      </c>
      <c r="T62" s="383">
        <v>0.75</v>
      </c>
    </row>
    <row r="63" spans="1:20" s="6" customFormat="1" ht="32.1" customHeight="1">
      <c r="A63" s="13"/>
      <c r="B63" s="310" t="str">
        <f t="shared" si="3"/>
        <v>いちご</v>
      </c>
      <c r="C63" s="324"/>
      <c r="D63" s="313">
        <f t="shared" si="10"/>
        <v>0</v>
      </c>
      <c r="E63" s="314">
        <f t="shared" si="11"/>
        <v>0</v>
      </c>
      <c r="F63" s="332">
        <f t="shared" si="6"/>
        <v>1037.27</v>
      </c>
      <c r="G63" s="326">
        <v>0</v>
      </c>
      <c r="H63" s="333">
        <f t="shared" si="4"/>
        <v>1037.27</v>
      </c>
      <c r="I63" s="334">
        <f t="shared" si="5"/>
        <v>0</v>
      </c>
      <c r="L63" s="158" t="s">
        <v>185</v>
      </c>
      <c r="M63" s="236" t="s">
        <v>156</v>
      </c>
      <c r="N63" s="377" t="s">
        <v>99</v>
      </c>
      <c r="O63" s="378">
        <v>3080</v>
      </c>
      <c r="P63" s="379">
        <v>830</v>
      </c>
      <c r="Q63" s="379">
        <v>570.5</v>
      </c>
      <c r="R63" s="379">
        <v>1037.27</v>
      </c>
      <c r="S63" s="380">
        <v>0.8</v>
      </c>
      <c r="T63" s="381">
        <f t="shared" ref="T63:T73" si="14">2/3</f>
        <v>0.66666666666666663</v>
      </c>
    </row>
    <row r="64" spans="1:20" s="6" customFormat="1" ht="32.1" customHeight="1">
      <c r="A64" s="13"/>
      <c r="B64" s="310" t="str">
        <f t="shared" si="3"/>
        <v>すいか</v>
      </c>
      <c r="C64" s="324"/>
      <c r="D64" s="313">
        <f t="shared" si="10"/>
        <v>0</v>
      </c>
      <c r="E64" s="314">
        <f t="shared" si="11"/>
        <v>0</v>
      </c>
      <c r="F64" s="332">
        <f t="shared" si="6"/>
        <v>0</v>
      </c>
      <c r="G64" s="326">
        <v>0</v>
      </c>
      <c r="H64" s="333">
        <f t="shared" si="4"/>
        <v>0</v>
      </c>
      <c r="I64" s="334">
        <f t="shared" si="5"/>
        <v>0</v>
      </c>
      <c r="L64" s="158" t="s">
        <v>186</v>
      </c>
      <c r="M64" s="236" t="s">
        <v>156</v>
      </c>
      <c r="N64" s="159" t="s">
        <v>109</v>
      </c>
      <c r="O64" s="189"/>
      <c r="P64" s="190"/>
      <c r="Q64" s="190"/>
      <c r="R64" s="190">
        <f t="shared" si="7"/>
        <v>0</v>
      </c>
      <c r="S64" s="113">
        <v>0.8</v>
      </c>
      <c r="T64" s="191">
        <f t="shared" si="14"/>
        <v>0.66666666666666663</v>
      </c>
    </row>
    <row r="65" spans="1:20" s="6" customFormat="1" ht="32.1" customHeight="1">
      <c r="A65" s="13"/>
      <c r="B65" s="310" t="str">
        <f t="shared" ref="B65:B75" si="15">N65</f>
        <v>メロン</v>
      </c>
      <c r="C65" s="324"/>
      <c r="D65" s="313">
        <f t="shared" si="10"/>
        <v>0</v>
      </c>
      <c r="E65" s="314">
        <f t="shared" si="11"/>
        <v>0</v>
      </c>
      <c r="F65" s="332">
        <f t="shared" si="6"/>
        <v>0</v>
      </c>
      <c r="G65" s="326">
        <v>0</v>
      </c>
      <c r="H65" s="333">
        <f t="shared" si="4"/>
        <v>0</v>
      </c>
      <c r="I65" s="334">
        <f t="shared" si="5"/>
        <v>0</v>
      </c>
      <c r="L65" s="158" t="s">
        <v>186</v>
      </c>
      <c r="M65" s="236" t="s">
        <v>156</v>
      </c>
      <c r="N65" s="159" t="s">
        <v>116</v>
      </c>
      <c r="O65" s="189"/>
      <c r="P65" s="190"/>
      <c r="Q65" s="190"/>
      <c r="R65" s="190">
        <f t="shared" si="7"/>
        <v>0</v>
      </c>
      <c r="S65" s="113">
        <v>0.8</v>
      </c>
      <c r="T65" s="191">
        <f t="shared" si="14"/>
        <v>0.66666666666666663</v>
      </c>
    </row>
    <row r="66" spans="1:20" s="6" customFormat="1" ht="32.1" customHeight="1">
      <c r="A66" s="13"/>
      <c r="B66" s="336" t="str">
        <f t="shared" si="15"/>
        <v>生しいたけ</v>
      </c>
      <c r="C66" s="324"/>
      <c r="D66" s="313">
        <f t="shared" si="10"/>
        <v>0</v>
      </c>
      <c r="E66" s="314">
        <f t="shared" si="11"/>
        <v>0</v>
      </c>
      <c r="F66" s="332">
        <f t="shared" si="6"/>
        <v>1044.01</v>
      </c>
      <c r="G66" s="326">
        <v>0</v>
      </c>
      <c r="H66" s="337">
        <f t="shared" si="4"/>
        <v>1044.01</v>
      </c>
      <c r="I66" s="316">
        <f t="shared" si="5"/>
        <v>0</v>
      </c>
      <c r="L66" s="158" t="s">
        <v>186</v>
      </c>
      <c r="M66" s="236" t="s">
        <v>156</v>
      </c>
      <c r="N66" s="159" t="s">
        <v>264</v>
      </c>
      <c r="O66" s="189"/>
      <c r="P66" s="190">
        <v>835</v>
      </c>
      <c r="Q66" s="190">
        <v>574.21</v>
      </c>
      <c r="R66" s="190">
        <v>1044.01</v>
      </c>
      <c r="S66" s="113">
        <v>0.8</v>
      </c>
      <c r="T66" s="191">
        <f t="shared" si="14"/>
        <v>0.66666666666666663</v>
      </c>
    </row>
    <row r="67" spans="1:20" s="6" customFormat="1" ht="32.1" customHeight="1">
      <c r="A67" s="13"/>
      <c r="B67" s="336" t="str">
        <f t="shared" si="15"/>
        <v>わけぎ</v>
      </c>
      <c r="C67" s="324"/>
      <c r="D67" s="313">
        <f t="shared" si="10"/>
        <v>0</v>
      </c>
      <c r="E67" s="314">
        <f t="shared" si="11"/>
        <v>0</v>
      </c>
      <c r="F67" s="332">
        <f t="shared" si="6"/>
        <v>0</v>
      </c>
      <c r="G67" s="326">
        <v>0</v>
      </c>
      <c r="H67" s="337">
        <f t="shared" si="4"/>
        <v>0</v>
      </c>
      <c r="I67" s="316">
        <f t="shared" si="5"/>
        <v>0</v>
      </c>
      <c r="L67" s="158" t="s">
        <v>186</v>
      </c>
      <c r="M67" s="236" t="s">
        <v>156</v>
      </c>
      <c r="N67" s="159" t="s">
        <v>118</v>
      </c>
      <c r="O67" s="189"/>
      <c r="P67" s="190"/>
      <c r="Q67" s="190"/>
      <c r="R67" s="190">
        <f t="shared" si="7"/>
        <v>0</v>
      </c>
      <c r="S67" s="113">
        <v>0.8</v>
      </c>
      <c r="T67" s="191">
        <f t="shared" si="14"/>
        <v>0.66666666666666663</v>
      </c>
    </row>
    <row r="68" spans="1:20" s="6" customFormat="1" ht="32.1" customHeight="1">
      <c r="A68" s="13"/>
      <c r="B68" s="336" t="str">
        <f t="shared" si="15"/>
        <v>みょうが</v>
      </c>
      <c r="C68" s="324"/>
      <c r="D68" s="313">
        <f t="shared" si="10"/>
        <v>0</v>
      </c>
      <c r="E68" s="314">
        <f t="shared" si="11"/>
        <v>0</v>
      </c>
      <c r="F68" s="332">
        <f t="shared" si="6"/>
        <v>0</v>
      </c>
      <c r="G68" s="326">
        <v>0</v>
      </c>
      <c r="H68" s="337">
        <f t="shared" si="4"/>
        <v>0</v>
      </c>
      <c r="I68" s="316">
        <f t="shared" si="5"/>
        <v>0</v>
      </c>
      <c r="L68" s="158" t="s">
        <v>186</v>
      </c>
      <c r="M68" s="236" t="s">
        <v>156</v>
      </c>
      <c r="N68" s="159" t="s">
        <v>265</v>
      </c>
      <c r="O68" s="189"/>
      <c r="P68" s="190"/>
      <c r="Q68" s="190"/>
      <c r="R68" s="190">
        <f t="shared" si="7"/>
        <v>0</v>
      </c>
      <c r="S68" s="113">
        <v>0.8</v>
      </c>
      <c r="T68" s="191">
        <f t="shared" si="14"/>
        <v>0.66666666666666663</v>
      </c>
    </row>
    <row r="69" spans="1:20" s="6" customFormat="1" ht="32.1" customHeight="1">
      <c r="A69" s="13"/>
      <c r="B69" s="336" t="str">
        <f t="shared" si="15"/>
        <v>ししとうがらし</v>
      </c>
      <c r="C69" s="324"/>
      <c r="D69" s="313">
        <f t="shared" si="10"/>
        <v>0</v>
      </c>
      <c r="E69" s="314">
        <f t="shared" si="11"/>
        <v>0</v>
      </c>
      <c r="F69" s="332">
        <f t="shared" si="6"/>
        <v>0</v>
      </c>
      <c r="G69" s="326">
        <v>0</v>
      </c>
      <c r="H69" s="337">
        <f t="shared" si="4"/>
        <v>0</v>
      </c>
      <c r="I69" s="316">
        <f t="shared" si="5"/>
        <v>0</v>
      </c>
      <c r="L69" s="158" t="s">
        <v>186</v>
      </c>
      <c r="M69" s="236" t="s">
        <v>156</v>
      </c>
      <c r="N69" s="159" t="s">
        <v>266</v>
      </c>
      <c r="O69" s="189"/>
      <c r="P69" s="190"/>
      <c r="Q69" s="190"/>
      <c r="R69" s="190">
        <f t="shared" si="7"/>
        <v>0</v>
      </c>
      <c r="S69" s="113">
        <v>0.8</v>
      </c>
      <c r="T69" s="191">
        <f t="shared" si="14"/>
        <v>0.66666666666666663</v>
      </c>
    </row>
    <row r="70" spans="1:20" s="6" customFormat="1" ht="32.1" customHeight="1">
      <c r="A70" s="13"/>
      <c r="B70" s="336" t="str">
        <f t="shared" si="15"/>
        <v>にがうり</v>
      </c>
      <c r="C70" s="324"/>
      <c r="D70" s="313">
        <f t="shared" si="10"/>
        <v>0</v>
      </c>
      <c r="E70" s="314">
        <f t="shared" si="11"/>
        <v>0</v>
      </c>
      <c r="F70" s="332">
        <f t="shared" si="6"/>
        <v>0</v>
      </c>
      <c r="G70" s="326">
        <v>0</v>
      </c>
      <c r="H70" s="337">
        <f t="shared" si="4"/>
        <v>0</v>
      </c>
      <c r="I70" s="316">
        <f t="shared" si="5"/>
        <v>0</v>
      </c>
      <c r="L70" s="158" t="s">
        <v>186</v>
      </c>
      <c r="M70" s="236" t="s">
        <v>156</v>
      </c>
      <c r="N70" s="159" t="s">
        <v>267</v>
      </c>
      <c r="O70" s="189"/>
      <c r="P70" s="190"/>
      <c r="Q70" s="190"/>
      <c r="R70" s="190">
        <f t="shared" si="7"/>
        <v>0</v>
      </c>
      <c r="S70" s="113">
        <v>0.8</v>
      </c>
      <c r="T70" s="191">
        <f t="shared" si="14"/>
        <v>0.66666666666666663</v>
      </c>
    </row>
    <row r="71" spans="1:20" s="6" customFormat="1" ht="32.1" customHeight="1">
      <c r="A71" s="13"/>
      <c r="B71" s="336" t="str">
        <f t="shared" si="15"/>
        <v>オクラ</v>
      </c>
      <c r="C71" s="324"/>
      <c r="D71" s="313">
        <f t="shared" si="10"/>
        <v>0</v>
      </c>
      <c r="E71" s="314">
        <f t="shared" si="11"/>
        <v>0</v>
      </c>
      <c r="F71" s="332">
        <f t="shared" si="6"/>
        <v>0</v>
      </c>
      <c r="G71" s="326">
        <v>0</v>
      </c>
      <c r="H71" s="337">
        <f t="shared" si="4"/>
        <v>0</v>
      </c>
      <c r="I71" s="316">
        <f t="shared" si="5"/>
        <v>0</v>
      </c>
      <c r="L71" s="158" t="s">
        <v>186</v>
      </c>
      <c r="M71" s="236" t="s">
        <v>156</v>
      </c>
      <c r="N71" s="159" t="s">
        <v>101</v>
      </c>
      <c r="O71" s="189"/>
      <c r="P71" s="190"/>
      <c r="Q71" s="190"/>
      <c r="R71" s="190">
        <f t="shared" si="7"/>
        <v>0</v>
      </c>
      <c r="S71" s="113">
        <v>0.8</v>
      </c>
      <c r="T71" s="191">
        <f t="shared" si="14"/>
        <v>0.66666666666666663</v>
      </c>
    </row>
    <row r="72" spans="1:20" s="6" customFormat="1" ht="32.1" customHeight="1">
      <c r="A72" s="13"/>
      <c r="B72" s="336" t="str">
        <f t="shared" si="15"/>
        <v>らっきょう（調製）</v>
      </c>
      <c r="C72" s="324"/>
      <c r="D72" s="313">
        <f t="shared" si="10"/>
        <v>0</v>
      </c>
      <c r="E72" s="314">
        <f t="shared" si="11"/>
        <v>0</v>
      </c>
      <c r="F72" s="332">
        <f t="shared" si="6"/>
        <v>0</v>
      </c>
      <c r="G72" s="326">
        <v>0</v>
      </c>
      <c r="H72" s="337">
        <f t="shared" si="4"/>
        <v>0</v>
      </c>
      <c r="I72" s="316">
        <f t="shared" si="5"/>
        <v>0</v>
      </c>
      <c r="L72" s="158" t="s">
        <v>186</v>
      </c>
      <c r="M72" s="236" t="s">
        <v>156</v>
      </c>
      <c r="N72" s="159" t="s">
        <v>268</v>
      </c>
      <c r="O72" s="189"/>
      <c r="P72" s="190"/>
      <c r="Q72" s="190"/>
      <c r="R72" s="190">
        <f t="shared" si="7"/>
        <v>0</v>
      </c>
      <c r="S72" s="113">
        <v>0.8</v>
      </c>
      <c r="T72" s="191">
        <f t="shared" si="14"/>
        <v>0.66666666666666663</v>
      </c>
    </row>
    <row r="73" spans="1:20" s="6" customFormat="1" ht="32.1" customHeight="1">
      <c r="A73" s="13"/>
      <c r="B73" s="336" t="str">
        <f t="shared" si="15"/>
        <v>らっきょう（未調製）</v>
      </c>
      <c r="C73" s="324"/>
      <c r="D73" s="313">
        <f t="shared" si="10"/>
        <v>0</v>
      </c>
      <c r="E73" s="314">
        <f t="shared" si="11"/>
        <v>0</v>
      </c>
      <c r="F73" s="332">
        <f t="shared" si="6"/>
        <v>0</v>
      </c>
      <c r="G73" s="326">
        <v>0</v>
      </c>
      <c r="H73" s="337">
        <f t="shared" si="4"/>
        <v>0</v>
      </c>
      <c r="I73" s="316">
        <f t="shared" si="5"/>
        <v>0</v>
      </c>
      <c r="L73" s="158" t="s">
        <v>186</v>
      </c>
      <c r="M73" s="236" t="s">
        <v>156</v>
      </c>
      <c r="N73" s="159" t="s">
        <v>269</v>
      </c>
      <c r="O73" s="189"/>
      <c r="P73" s="190"/>
      <c r="Q73" s="190"/>
      <c r="R73" s="190">
        <f t="shared" si="7"/>
        <v>0</v>
      </c>
      <c r="S73" s="113">
        <v>0.8</v>
      </c>
      <c r="T73" s="191">
        <f t="shared" si="14"/>
        <v>0.66666666666666663</v>
      </c>
    </row>
    <row r="74" spans="1:20" s="6" customFormat="1" ht="32.1" customHeight="1">
      <c r="A74" s="13"/>
      <c r="B74" s="336">
        <f t="shared" si="15"/>
        <v>0</v>
      </c>
      <c r="C74" s="324"/>
      <c r="D74" s="313">
        <f t="shared" si="10"/>
        <v>0</v>
      </c>
      <c r="E74" s="314">
        <f t="shared" si="11"/>
        <v>0</v>
      </c>
      <c r="F74" s="332">
        <f t="shared" si="6"/>
        <v>0</v>
      </c>
      <c r="G74" s="326">
        <v>0</v>
      </c>
      <c r="H74" s="337">
        <f t="shared" si="4"/>
        <v>0</v>
      </c>
      <c r="I74" s="316">
        <f t="shared" si="5"/>
        <v>0</v>
      </c>
      <c r="L74" s="158" t="s">
        <v>186</v>
      </c>
      <c r="M74" s="236"/>
      <c r="N74" s="159"/>
      <c r="O74" s="189"/>
      <c r="P74" s="190"/>
      <c r="Q74" s="190"/>
      <c r="R74" s="190"/>
      <c r="S74" s="113"/>
      <c r="T74" s="191"/>
    </row>
    <row r="75" spans="1:20" s="6" customFormat="1" ht="32.1" customHeight="1" thickBot="1">
      <c r="A75" s="13"/>
      <c r="B75" s="100">
        <f t="shared" si="15"/>
        <v>0</v>
      </c>
      <c r="C75" s="179"/>
      <c r="D75" s="141">
        <f t="shared" si="10"/>
        <v>0</v>
      </c>
      <c r="E75" s="52">
        <f t="shared" si="11"/>
        <v>0</v>
      </c>
      <c r="F75" s="234">
        <f t="shared" si="6"/>
        <v>0</v>
      </c>
      <c r="G75" s="114">
        <v>0</v>
      </c>
      <c r="H75" s="187">
        <f t="shared" si="4"/>
        <v>0</v>
      </c>
      <c r="I75" s="28">
        <f t="shared" si="5"/>
        <v>0</v>
      </c>
      <c r="L75" s="160" t="s">
        <v>186</v>
      </c>
      <c r="M75" s="237"/>
      <c r="N75" s="161"/>
      <c r="O75" s="161"/>
      <c r="P75" s="192"/>
      <c r="Q75" s="192"/>
      <c r="R75" s="192"/>
      <c r="S75" s="114"/>
      <c r="T75" s="193"/>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list" allowBlank="1" showInputMessage="1" showErrorMessage="1" sqref="L14:M75">
      <formula1>"○,×"</formula1>
    </dataValidation>
    <dataValidation type="decimal" allowBlank="1" showInputMessage="1" showErrorMessage="1" sqref="G14:G7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381</v>
      </c>
    </row>
    <row r="4" spans="2:13" ht="21.75" customHeight="1" thickBot="1">
      <c r="B4" s="251" t="s">
        <v>360</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1" t="s">
        <v>331</v>
      </c>
    </row>
    <row r="11" spans="2:13">
      <c r="B11" s="2" t="s">
        <v>332</v>
      </c>
    </row>
    <row r="12" spans="2:13" ht="4.5" customHeight="1"/>
    <row r="13" spans="2:13">
      <c r="B13" s="67" t="s">
        <v>36</v>
      </c>
      <c r="C13" s="67"/>
      <c r="D13" s="99"/>
      <c r="E13" s="99"/>
      <c r="L13" s="66" t="s">
        <v>35</v>
      </c>
      <c r="M13" s="66"/>
    </row>
    <row r="14" spans="2:13">
      <c r="B14" s="421" t="s">
        <v>329</v>
      </c>
      <c r="C14" s="421"/>
      <c r="D14" s="421"/>
      <c r="E14" s="421"/>
      <c r="G14" s="417" t="s">
        <v>34</v>
      </c>
      <c r="H14" s="418"/>
      <c r="I14" s="418"/>
      <c r="J14" s="419"/>
      <c r="L14" s="253" t="s">
        <v>7</v>
      </c>
    </row>
    <row r="15" spans="2:13" ht="102.75" customHeight="1">
      <c r="B15" s="199" t="s">
        <v>166</v>
      </c>
      <c r="C15" s="199" t="s">
        <v>202</v>
      </c>
      <c r="D15" s="199" t="s">
        <v>203</v>
      </c>
      <c r="E15" s="199" t="s">
        <v>204</v>
      </c>
      <c r="F15" s="59"/>
      <c r="G15" s="200" t="s">
        <v>77</v>
      </c>
      <c r="H15" s="200" t="s">
        <v>78</v>
      </c>
      <c r="I15" s="200" t="s">
        <v>79</v>
      </c>
      <c r="J15" s="200" t="s">
        <v>205</v>
      </c>
      <c r="K15" s="59"/>
      <c r="L15" s="200" t="s">
        <v>206</v>
      </c>
    </row>
    <row r="16" spans="2:13" s="27" customFormat="1" ht="16.5" thickBot="1">
      <c r="B16" s="34" t="s">
        <v>39</v>
      </c>
      <c r="C16" s="34" t="s">
        <v>80</v>
      </c>
      <c r="D16" s="34" t="s">
        <v>215</v>
      </c>
      <c r="E16" s="36" t="s">
        <v>167</v>
      </c>
      <c r="G16" s="34" t="s">
        <v>168</v>
      </c>
      <c r="H16" s="34" t="s">
        <v>169</v>
      </c>
      <c r="I16" s="34" t="s">
        <v>170</v>
      </c>
      <c r="J16" s="36" t="s">
        <v>171</v>
      </c>
      <c r="K16" s="25"/>
      <c r="L16" s="36" t="s">
        <v>172</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20" t="s">
        <v>330</v>
      </c>
      <c r="C20" s="420"/>
      <c r="D20" s="420"/>
      <c r="E20" s="420"/>
      <c r="G20" s="417" t="s">
        <v>34</v>
      </c>
      <c r="H20" s="418"/>
      <c r="I20" s="418"/>
      <c r="J20" s="419"/>
      <c r="L20" s="253" t="s">
        <v>7</v>
      </c>
    </row>
    <row r="21" spans="2:13" ht="102.75" customHeight="1">
      <c r="B21" s="200" t="s">
        <v>359</v>
      </c>
      <c r="C21" s="200" t="s">
        <v>173</v>
      </c>
      <c r="D21" s="200" t="s">
        <v>187</v>
      </c>
      <c r="E21" s="200" t="s">
        <v>368</v>
      </c>
      <c r="F21" s="59"/>
      <c r="G21" s="200" t="s">
        <v>81</v>
      </c>
      <c r="H21" s="200" t="s">
        <v>71</v>
      </c>
      <c r="I21" s="200" t="s">
        <v>38</v>
      </c>
      <c r="J21" s="200" t="s">
        <v>377</v>
      </c>
      <c r="K21" s="59"/>
      <c r="L21" s="200" t="s">
        <v>380</v>
      </c>
    </row>
    <row r="22" spans="2:13" s="25" customFormat="1" ht="16.5" thickBot="1">
      <c r="B22" s="34" t="s">
        <v>362</v>
      </c>
      <c r="C22" s="34" t="s">
        <v>363</v>
      </c>
      <c r="D22" s="34" t="s">
        <v>365</v>
      </c>
      <c r="E22" s="36" t="s">
        <v>367</v>
      </c>
      <c r="G22" s="34" t="s">
        <v>370</v>
      </c>
      <c r="H22" s="34" t="s">
        <v>372</v>
      </c>
      <c r="I22" s="34" t="s">
        <v>374</v>
      </c>
      <c r="J22" s="36" t="s">
        <v>376</v>
      </c>
      <c r="L22" s="36" t="s">
        <v>379</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158</v>
      </c>
      <c r="F3" s="48" t="s">
        <v>159</v>
      </c>
    </row>
    <row r="4" spans="1:6">
      <c r="A4" s="48">
        <v>3</v>
      </c>
      <c r="B4" s="48" t="e">
        <f t="shared" si="0"/>
        <v>#VALUE!</v>
      </c>
      <c r="C4" s="48" t="s">
        <v>24</v>
      </c>
      <c r="D4" s="48" t="e">
        <f>TEXT('パターン2-4'!L17*-1,"#,##0")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160</v>
      </c>
      <c r="D7" s="49" t="str">
        <f>TEXT('パターン2-4'!L23,"#,##0")</f>
        <v/>
      </c>
      <c r="E7" s="48" t="s">
        <v>158</v>
      </c>
      <c r="F7" s="48" t="s">
        <v>159</v>
      </c>
    </row>
    <row r="8" spans="1:6">
      <c r="A8" s="48">
        <v>7</v>
      </c>
      <c r="B8" s="105" t="e">
        <f t="shared" si="0"/>
        <v>#VALUE!</v>
      </c>
      <c r="C8" s="48" t="s">
        <v>160</v>
      </c>
      <c r="D8" s="49" t="e">
        <f>TEXT('パターン2-4'!L23*-1,"#,##0")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152</v>
      </c>
      <c r="B1" s="47" t="s">
        <v>16</v>
      </c>
      <c r="C1" s="47" t="s">
        <v>17</v>
      </c>
      <c r="D1" s="47" t="s">
        <v>18</v>
      </c>
      <c r="E1" s="47" t="s">
        <v>19</v>
      </c>
      <c r="F1" s="47" t="s">
        <v>20</v>
      </c>
    </row>
    <row r="2" spans="1:6">
      <c r="A2" s="48">
        <v>1</v>
      </c>
      <c r="B2" s="48" t="str">
        <f t="shared" ref="B2:B8" si="0">C2&amp;D2&amp;E2&amp;F2</f>
        <v>　・保険料等は、収入保険が0円となりました。</v>
      </c>
      <c r="C2" s="48" t="s">
        <v>161</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158</v>
      </c>
      <c r="F3" s="48" t="s">
        <v>159</v>
      </c>
    </row>
    <row r="4" spans="1:6">
      <c r="A4" s="48">
        <v>3</v>
      </c>
      <c r="B4" s="48" t="e">
        <f t="shared" si="0"/>
        <v>#VALUE!</v>
      </c>
      <c r="C4" s="48" t="s">
        <v>24</v>
      </c>
      <c r="D4" s="48" t="e">
        <f>TEXT('パターン3-5'!L17*-1,"#,##0")</f>
        <v>#VALUE!</v>
      </c>
      <c r="E4" s="48" t="s">
        <v>22</v>
      </c>
      <c r="F4" s="48" t="s">
        <v>159</v>
      </c>
    </row>
    <row r="5" spans="1:6">
      <c r="A5" s="48">
        <v>4</v>
      </c>
      <c r="B5" s="104" t="s">
        <v>162</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160</v>
      </c>
      <c r="D7" s="49" t="str">
        <f>TEXT('パターン3-5'!L23,"#,##0")</f>
        <v/>
      </c>
      <c r="E7" s="48" t="s">
        <v>158</v>
      </c>
      <c r="F7" s="48" t="s">
        <v>159</v>
      </c>
    </row>
    <row r="8" spans="1:6">
      <c r="A8" s="48">
        <v>7</v>
      </c>
      <c r="B8" s="105" t="e">
        <f t="shared" si="0"/>
        <v>#VALUE!</v>
      </c>
      <c r="C8" s="48" t="s">
        <v>160</v>
      </c>
      <c r="D8" s="49" t="e">
        <f>TEXT('パターン3-5'!L23*-1,"#,##0")</f>
        <v>#VALUE!</v>
      </c>
      <c r="E8" s="48" t="s">
        <v>22</v>
      </c>
      <c r="F8" s="48" t="s">
        <v>159</v>
      </c>
    </row>
    <row r="9" spans="1:6">
      <c r="A9" s="48">
        <v>8</v>
      </c>
      <c r="B9" s="103" t="s">
        <v>163</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302</v>
      </c>
      <c r="C2" s="2"/>
      <c r="D2" s="2"/>
      <c r="E2" s="2"/>
      <c r="H2" s="2"/>
    </row>
    <row r="3" spans="2:8">
      <c r="B3" s="2"/>
      <c r="C3" s="2"/>
      <c r="D3" s="2"/>
      <c r="E3" s="2"/>
      <c r="H3" s="2"/>
    </row>
    <row r="4" spans="2:8" ht="15.75" customHeight="1">
      <c r="B4" s="251" t="s">
        <v>303</v>
      </c>
      <c r="C4" s="2"/>
      <c r="D4" s="2"/>
      <c r="E4" s="2"/>
      <c r="H4" s="2"/>
    </row>
    <row r="5" spans="2:8" ht="15.75" customHeight="1" thickBot="1">
      <c r="B5" s="2" t="s">
        <v>304</v>
      </c>
      <c r="C5" s="2"/>
      <c r="D5" s="2"/>
      <c r="E5" s="2"/>
      <c r="H5" s="2"/>
    </row>
    <row r="6" spans="2:8" ht="30" customHeight="1" thickBot="1">
      <c r="B6" s="107"/>
      <c r="C6" s="101" t="s">
        <v>273</v>
      </c>
      <c r="D6" s="2"/>
      <c r="E6" s="2"/>
      <c r="H6" s="2"/>
    </row>
    <row r="7" spans="2:8" ht="15.75" customHeight="1">
      <c r="B7" s="101"/>
      <c r="C7" s="2"/>
      <c r="D7" s="2"/>
      <c r="E7" s="2"/>
      <c r="H7" s="2"/>
    </row>
    <row r="8" spans="2:8">
      <c r="B8" s="2" t="s">
        <v>305</v>
      </c>
      <c r="C8" s="2"/>
      <c r="D8" s="3" t="s">
        <v>157</v>
      </c>
      <c r="H8" s="2"/>
    </row>
    <row r="9" spans="2:8" ht="32.25" customHeight="1" thickBot="1">
      <c r="B9" s="212" t="s">
        <v>42</v>
      </c>
      <c r="C9" s="213" t="s">
        <v>43</v>
      </c>
      <c r="D9" s="214"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306</v>
      </c>
      <c r="C12" s="2"/>
      <c r="D12" s="2"/>
      <c r="E12" s="2"/>
      <c r="H12" s="2"/>
    </row>
    <row r="13" spans="2:8" ht="15.75" customHeight="1" thickBot="1">
      <c r="B13" s="2" t="s">
        <v>307</v>
      </c>
      <c r="C13" s="2"/>
      <c r="D13" s="2"/>
      <c r="E13" s="2"/>
      <c r="H13" s="2"/>
    </row>
    <row r="14" spans="2:8" ht="30" customHeight="1" thickBot="1">
      <c r="B14" s="107"/>
      <c r="C14" s="101" t="s">
        <v>273</v>
      </c>
      <c r="D14" s="108"/>
      <c r="E14" s="2"/>
      <c r="H14" s="2"/>
    </row>
    <row r="15" spans="2:8" ht="15.75" customHeight="1">
      <c r="B15" s="101"/>
      <c r="C15" s="2"/>
      <c r="D15" s="2"/>
      <c r="E15" s="2"/>
      <c r="H15" s="2"/>
    </row>
    <row r="16" spans="2:8">
      <c r="B16" s="2" t="s">
        <v>308</v>
      </c>
      <c r="C16" s="102"/>
      <c r="D16" s="3" t="s">
        <v>35</v>
      </c>
      <c r="E16" s="4"/>
      <c r="H16" s="2"/>
    </row>
    <row r="17" spans="2:8" ht="32.25" customHeight="1" thickBot="1">
      <c r="B17" s="200" t="s">
        <v>164</v>
      </c>
      <c r="C17" s="200" t="s">
        <v>165</v>
      </c>
      <c r="D17" s="200"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349</v>
      </c>
      <c r="C2" s="2"/>
      <c r="D2" s="2"/>
      <c r="E2" s="2"/>
      <c r="F2" s="2"/>
      <c r="G2" s="3"/>
      <c r="H2" s="2"/>
    </row>
    <row r="3" spans="2:8" ht="10.5" customHeight="1">
      <c r="B3" s="2"/>
      <c r="C3" s="2"/>
      <c r="D3" s="2"/>
      <c r="E3" s="2"/>
      <c r="F3" s="2"/>
      <c r="G3" s="3"/>
      <c r="H3" s="2"/>
    </row>
    <row r="4" spans="2:8">
      <c r="B4" s="251" t="s">
        <v>316</v>
      </c>
      <c r="C4" s="2"/>
      <c r="D4" s="2"/>
      <c r="E4" s="2"/>
      <c r="F4" s="2"/>
      <c r="G4" s="2"/>
      <c r="H4" s="2"/>
    </row>
    <row r="5" spans="2:8">
      <c r="B5" s="2" t="s">
        <v>317</v>
      </c>
      <c r="C5" s="2"/>
      <c r="D5" s="2"/>
      <c r="E5" s="2"/>
      <c r="F5" s="2"/>
      <c r="G5" s="2"/>
      <c r="H5" s="2"/>
    </row>
    <row r="6" spans="2:8" ht="19.5">
      <c r="B6" s="249" t="s">
        <v>309</v>
      </c>
      <c r="C6" s="2"/>
      <c r="D6" s="2"/>
      <c r="E6" s="2"/>
      <c r="F6" s="2"/>
      <c r="G6" s="2"/>
      <c r="H6" s="2"/>
    </row>
    <row r="7" spans="2:8">
      <c r="B7" s="75" t="s">
        <v>392</v>
      </c>
      <c r="C7" s="2"/>
      <c r="D7" s="2"/>
      <c r="E7" s="2"/>
      <c r="F7" s="2"/>
      <c r="G7" s="2"/>
      <c r="H7" s="2"/>
    </row>
    <row r="8" spans="2:8" ht="15.75" customHeight="1">
      <c r="B8" s="2" t="s">
        <v>387</v>
      </c>
      <c r="C8" s="2"/>
      <c r="D8" s="2"/>
      <c r="E8" s="4"/>
      <c r="F8" s="4"/>
      <c r="G8" s="74"/>
      <c r="H8" s="2"/>
    </row>
    <row r="9" spans="2:8" ht="27" customHeight="1">
      <c r="B9" s="250" t="s">
        <v>310</v>
      </c>
      <c r="C9" s="2"/>
      <c r="D9" s="2"/>
      <c r="E9" s="4"/>
      <c r="F9" s="4"/>
      <c r="G9" s="74"/>
      <c r="H9" s="2"/>
    </row>
    <row r="10" spans="2:8" ht="15.75" customHeight="1">
      <c r="B10" s="75" t="s">
        <v>393</v>
      </c>
      <c r="C10" s="2"/>
      <c r="D10" s="2"/>
      <c r="E10" s="4"/>
      <c r="F10" s="4"/>
      <c r="G10" s="74"/>
      <c r="H10" s="2"/>
    </row>
    <row r="11" spans="2:8">
      <c r="B11" s="2"/>
      <c r="C11" s="2"/>
      <c r="D11" s="2"/>
      <c r="E11" s="2"/>
      <c r="F11" s="2"/>
      <c r="G11" s="2"/>
      <c r="H11" s="2"/>
    </row>
    <row r="12" spans="2:8">
      <c r="B12" s="251" t="s">
        <v>313</v>
      </c>
      <c r="C12" s="3" t="s">
        <v>314</v>
      </c>
      <c r="D12" s="2" t="s">
        <v>315</v>
      </c>
      <c r="E12" s="2"/>
      <c r="G12" s="2"/>
      <c r="H12" s="2"/>
    </row>
    <row r="13" spans="2:8">
      <c r="B13" s="2" t="s">
        <v>44</v>
      </c>
      <c r="C13" s="3" t="s">
        <v>45</v>
      </c>
      <c r="D13" s="2"/>
      <c r="E13" s="2"/>
      <c r="G13" s="2"/>
      <c r="H13" s="2"/>
    </row>
    <row r="14" spans="2:8" ht="32.25" thickBot="1">
      <c r="B14" s="215" t="s">
        <v>46</v>
      </c>
      <c r="C14" s="216" t="s">
        <v>274</v>
      </c>
      <c r="D14" s="2"/>
      <c r="E14" s="2"/>
      <c r="G14" s="74"/>
      <c r="H14" s="2"/>
    </row>
    <row r="15" spans="2:8" ht="30" customHeight="1" thickBot="1">
      <c r="B15" s="145" t="s">
        <v>47</v>
      </c>
      <c r="C15" s="109">
        <f>'パターン2-2-1-2'!G10</f>
        <v>0</v>
      </c>
      <c r="D15" s="2"/>
      <c r="E15" s="2"/>
      <c r="F15" s="2"/>
      <c r="G15" s="74"/>
      <c r="H15" s="2"/>
    </row>
    <row r="16" spans="2:8" ht="30" customHeight="1" thickBot="1">
      <c r="B16" s="146" t="s">
        <v>48</v>
      </c>
      <c r="C16" s="109">
        <f>'パターン2-2-2-2'!G10</f>
        <v>0</v>
      </c>
      <c r="D16" s="2"/>
      <c r="E16" s="2"/>
      <c r="F16" s="2"/>
      <c r="G16" s="74"/>
      <c r="H16" s="2"/>
    </row>
    <row r="17" spans="2:8" ht="30" customHeight="1" thickBot="1">
      <c r="B17" s="146" t="s">
        <v>49</v>
      </c>
      <c r="C17" s="109">
        <f>'パターン2-2-3-2'!G10</f>
        <v>0</v>
      </c>
      <c r="D17" s="2"/>
      <c r="E17" s="2"/>
      <c r="F17" s="2"/>
      <c r="G17" s="74"/>
      <c r="H17" s="2"/>
    </row>
    <row r="18" spans="2:8" ht="30" customHeight="1" thickBot="1">
      <c r="B18" s="146" t="s">
        <v>50</v>
      </c>
      <c r="C18" s="109">
        <f>'パターン2-2-4-2'!G10</f>
        <v>0</v>
      </c>
      <c r="D18" s="2"/>
      <c r="E18" s="2"/>
      <c r="F18" s="2"/>
      <c r="G18" s="74"/>
      <c r="H18" s="2"/>
    </row>
    <row r="19" spans="2:8" ht="30" customHeight="1" thickBot="1">
      <c r="B19" s="146" t="s">
        <v>51</v>
      </c>
      <c r="C19" s="109">
        <f>'パターン2-2-5-2'!G10</f>
        <v>0</v>
      </c>
      <c r="D19" s="2"/>
      <c r="E19" s="2"/>
      <c r="F19" s="2"/>
      <c r="G19" s="74"/>
      <c r="H19" s="2"/>
    </row>
    <row r="20" spans="2:8" ht="30" hidden="1" customHeight="1" thickBot="1">
      <c r="B20" s="146" t="s">
        <v>311</v>
      </c>
      <c r="C20" s="109"/>
      <c r="D20" s="2"/>
      <c r="E20" s="2"/>
      <c r="F20" s="2"/>
      <c r="G20" s="74"/>
      <c r="H20" s="2"/>
    </row>
    <row r="21" spans="2:8" ht="30" hidden="1" customHeight="1" thickBot="1">
      <c r="B21" s="146" t="s">
        <v>312</v>
      </c>
      <c r="C21" s="109"/>
      <c r="D21" s="2"/>
      <c r="E21" s="2"/>
      <c r="F21" s="2"/>
      <c r="G21" s="74"/>
      <c r="H21" s="2"/>
    </row>
    <row r="22" spans="2:8" ht="15.75" customHeight="1">
      <c r="B22" s="2"/>
      <c r="C22" s="2"/>
      <c r="D22" s="2"/>
      <c r="E22" s="2"/>
      <c r="F22" s="2"/>
      <c r="G22" s="2"/>
      <c r="H22" s="2"/>
    </row>
    <row r="23" spans="2:8">
      <c r="B23" s="2" t="s">
        <v>318</v>
      </c>
      <c r="C23" s="2"/>
      <c r="E23" s="3"/>
      <c r="F23" s="3"/>
      <c r="G23" s="72"/>
      <c r="H23" s="2"/>
    </row>
    <row r="24" spans="2:8">
      <c r="B24" s="2" t="s">
        <v>319</v>
      </c>
      <c r="C24" s="2"/>
      <c r="E24" s="3" t="s">
        <v>35</v>
      </c>
      <c r="F24" s="3"/>
      <c r="G24" s="72"/>
      <c r="H24" s="2"/>
    </row>
    <row r="25" spans="2:8" ht="16.5" thickBot="1">
      <c r="B25" s="212" t="s">
        <v>8</v>
      </c>
      <c r="C25" s="212" t="s">
        <v>42</v>
      </c>
      <c r="D25" s="213" t="s">
        <v>43</v>
      </c>
      <c r="E25" s="214"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320</v>
      </c>
      <c r="C28" s="2"/>
      <c r="D28" s="4"/>
      <c r="E28" s="4"/>
      <c r="F28" s="4"/>
      <c r="G28" s="74"/>
      <c r="H28" s="2"/>
    </row>
    <row r="29" spans="2:8" ht="15.75" customHeight="1">
      <c r="B29" s="2" t="s">
        <v>321</v>
      </c>
      <c r="C29" s="2"/>
      <c r="D29" s="4"/>
      <c r="E29" s="4"/>
      <c r="F29" s="4"/>
      <c r="G29" s="74"/>
      <c r="H29" s="2"/>
    </row>
    <row r="30" spans="2:8" ht="15.75" customHeight="1" thickBot="1">
      <c r="B30" s="2" t="s">
        <v>322</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308</v>
      </c>
      <c r="E33" s="3" t="s">
        <v>45</v>
      </c>
      <c r="G33" s="74"/>
      <c r="H33" s="2"/>
    </row>
    <row r="34" spans="2:8" ht="32.25" thickBot="1">
      <c r="B34" s="200" t="str">
        <f>"過去の"&amp;"収入金額"&amp;CHAR(10)&amp;"("&amp;'パターン2-1'!$B$31&amp;")"</f>
        <v>過去の収入金額
(平成28年)</v>
      </c>
      <c r="C34" s="200" t="s">
        <v>164</v>
      </c>
      <c r="D34" s="200" t="s">
        <v>165</v>
      </c>
      <c r="E34" s="200"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382</v>
      </c>
      <c r="C37" s="2"/>
      <c r="D37" s="4"/>
      <c r="E37" s="4"/>
      <c r="F37" s="4"/>
      <c r="G37" s="74"/>
      <c r="H37" s="2"/>
    </row>
    <row r="38" spans="2:8" ht="15.75" hidden="1" customHeight="1">
      <c r="B38" s="2" t="s">
        <v>383</v>
      </c>
      <c r="C38" s="2"/>
      <c r="D38" s="4"/>
      <c r="E38" s="4"/>
      <c r="F38" s="4"/>
      <c r="G38" s="74"/>
      <c r="H38" s="2"/>
    </row>
    <row r="39" spans="2:8" hidden="1">
      <c r="B39" s="2" t="s">
        <v>318</v>
      </c>
      <c r="C39" s="2"/>
      <c r="E39" s="3"/>
      <c r="F39" s="3"/>
      <c r="G39" s="72"/>
      <c r="H39" s="2"/>
    </row>
    <row r="40" spans="2:8" hidden="1">
      <c r="B40" s="2" t="s">
        <v>326</v>
      </c>
      <c r="C40" s="2"/>
      <c r="E40" s="3" t="s">
        <v>35</v>
      </c>
      <c r="F40" s="3"/>
      <c r="G40" s="72"/>
      <c r="H40" s="2"/>
    </row>
    <row r="41" spans="2:8" ht="16.5" hidden="1" thickBot="1">
      <c r="B41" s="212" t="s">
        <v>8</v>
      </c>
      <c r="C41" s="212" t="s">
        <v>42</v>
      </c>
      <c r="D41" s="213" t="s">
        <v>43</v>
      </c>
      <c r="E41" s="214"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308</v>
      </c>
      <c r="E44" s="3" t="s">
        <v>35</v>
      </c>
      <c r="G44" s="74"/>
      <c r="H44" s="2"/>
    </row>
    <row r="45" spans="2:8" ht="16.5" hidden="1" thickBot="1">
      <c r="B45" s="200" t="s">
        <v>327</v>
      </c>
      <c r="C45" s="200" t="s">
        <v>164</v>
      </c>
      <c r="D45" s="200" t="s">
        <v>165</v>
      </c>
      <c r="E45" s="200"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384</v>
      </c>
      <c r="C48" s="2"/>
      <c r="D48" s="4"/>
      <c r="E48" s="4"/>
      <c r="F48" s="4"/>
      <c r="G48" s="74"/>
      <c r="H48" s="2"/>
    </row>
    <row r="49" spans="2:8" ht="15.75" hidden="1" customHeight="1">
      <c r="B49" s="2" t="s">
        <v>385</v>
      </c>
      <c r="C49" s="2"/>
      <c r="D49" s="4"/>
      <c r="E49" s="4"/>
      <c r="F49" s="4"/>
      <c r="G49" s="74"/>
      <c r="H49" s="2"/>
    </row>
    <row r="50" spans="2:8" hidden="1">
      <c r="B50" s="2" t="s">
        <v>318</v>
      </c>
      <c r="C50" s="2"/>
      <c r="E50" s="3"/>
      <c r="F50" s="3"/>
      <c r="G50" s="72"/>
      <c r="H50" s="2"/>
    </row>
    <row r="51" spans="2:8" hidden="1">
      <c r="B51" s="2" t="s">
        <v>328</v>
      </c>
      <c r="C51" s="2"/>
      <c r="E51" s="3" t="s">
        <v>35</v>
      </c>
      <c r="F51" s="3"/>
      <c r="G51" s="72"/>
      <c r="H51" s="2"/>
    </row>
    <row r="52" spans="2:8" ht="16.5" hidden="1" thickBot="1">
      <c r="B52" s="212" t="s">
        <v>8</v>
      </c>
      <c r="C52" s="212" t="s">
        <v>42</v>
      </c>
      <c r="D52" s="213" t="s">
        <v>43</v>
      </c>
      <c r="E52" s="214"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308</v>
      </c>
      <c r="E55" s="3" t="s">
        <v>35</v>
      </c>
      <c r="G55" s="74"/>
      <c r="H55" s="2"/>
    </row>
    <row r="56" spans="2:8" ht="16.5" hidden="1" thickBot="1">
      <c r="B56" s="200" t="s">
        <v>327</v>
      </c>
      <c r="C56" s="200" t="s">
        <v>164</v>
      </c>
      <c r="D56" s="200" t="s">
        <v>165</v>
      </c>
      <c r="E56" s="200"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323</v>
      </c>
      <c r="C59" s="2"/>
      <c r="D59" s="2"/>
      <c r="E59" s="72"/>
      <c r="F59" s="72"/>
      <c r="G59" s="72"/>
      <c r="H59" s="2"/>
    </row>
    <row r="60" spans="2:8">
      <c r="B60" s="76" t="s">
        <v>324</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325</v>
      </c>
      <c r="C64" s="2"/>
      <c r="D64" s="2"/>
      <c r="E64" s="4"/>
      <c r="F64" s="4"/>
      <c r="G64" s="74"/>
      <c r="H64" s="2"/>
    </row>
    <row r="65" spans="2:8" ht="15.75" customHeight="1">
      <c r="B65" s="76" t="s">
        <v>388</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52</v>
      </c>
      <c r="C2" s="79" t="s">
        <v>53</v>
      </c>
      <c r="D2" s="185" t="str">
        <f>'パターン2-1'!B15</f>
        <v>平成28年</v>
      </c>
      <c r="E2" s="77"/>
      <c r="F2" s="77"/>
      <c r="G2" s="80"/>
    </row>
    <row r="3" spans="1:10" ht="15.75" customHeight="1">
      <c r="B3" s="81"/>
      <c r="C3" s="81"/>
      <c r="D3" s="81"/>
      <c r="E3" s="81"/>
      <c r="F3" s="81"/>
      <c r="G3" s="80"/>
    </row>
    <row r="4" spans="1:10" ht="15.75" customHeight="1">
      <c r="A4" s="82"/>
      <c r="B4" s="255" t="s">
        <v>343</v>
      </c>
      <c r="C4" s="83"/>
      <c r="G4" s="83"/>
    </row>
    <row r="5" spans="1:10" ht="15.75" customHeight="1">
      <c r="A5" s="82"/>
      <c r="B5" s="77" t="s">
        <v>417</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45</v>
      </c>
    </row>
    <row r="7" spans="1:10" s="88" customFormat="1" ht="57" customHeight="1">
      <c r="A7" s="87"/>
      <c r="B7" s="245" t="s">
        <v>195</v>
      </c>
      <c r="C7" s="400" t="s">
        <v>196</v>
      </c>
      <c r="D7" s="400" t="s">
        <v>174</v>
      </c>
      <c r="E7" s="398" t="s">
        <v>197</v>
      </c>
      <c r="F7" s="399"/>
      <c r="G7" s="387" t="s">
        <v>198</v>
      </c>
    </row>
    <row r="8" spans="1:10" s="88" customFormat="1" ht="15.75">
      <c r="A8" s="87"/>
      <c r="B8" s="194"/>
      <c r="C8" s="401"/>
      <c r="D8" s="401"/>
      <c r="E8" s="195" t="s">
        <v>55</v>
      </c>
      <c r="F8" s="196" t="s">
        <v>56</v>
      </c>
      <c r="G8" s="388"/>
      <c r="J8" s="87" t="s">
        <v>396</v>
      </c>
    </row>
    <row r="9" spans="1:10" s="88" customFormat="1" ht="15" customHeight="1">
      <c r="A9" s="87"/>
      <c r="B9" s="389" t="s">
        <v>275</v>
      </c>
      <c r="C9" s="392" t="s">
        <v>37</v>
      </c>
      <c r="D9" s="393"/>
      <c r="E9" s="393"/>
      <c r="F9" s="393"/>
      <c r="G9" s="394"/>
      <c r="J9" s="87" t="s">
        <v>415</v>
      </c>
    </row>
    <row r="10" spans="1:10" s="88" customFormat="1" ht="15" customHeight="1">
      <c r="A10" s="87"/>
      <c r="B10" s="390"/>
      <c r="C10" s="395"/>
      <c r="D10" s="396"/>
      <c r="E10" s="396"/>
      <c r="F10" s="396"/>
      <c r="G10" s="397"/>
      <c r="J10" s="87" t="s">
        <v>397</v>
      </c>
    </row>
    <row r="11" spans="1:10" s="91" customFormat="1" ht="30" customHeight="1" thickBot="1">
      <c r="A11" s="89"/>
      <c r="B11" s="391"/>
      <c r="C11" s="121">
        <f>SUM(C12:C1011)</f>
        <v>0</v>
      </c>
      <c r="D11" s="121">
        <f>SUM(D12:D1011)</f>
        <v>0</v>
      </c>
      <c r="E11" s="121">
        <f>SUM(E12:E1011)</f>
        <v>0</v>
      </c>
      <c r="F11" s="128">
        <f>SUM(F12:F1011)</f>
        <v>0</v>
      </c>
      <c r="G11" s="123">
        <f>SUM(G12:G1011)</f>
        <v>0</v>
      </c>
      <c r="H11" s="90"/>
      <c r="J11" s="348" t="s">
        <v>398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59</v>
      </c>
      <c r="D2" s="79" t="s">
        <v>53</v>
      </c>
      <c r="E2" s="185" t="str">
        <f>'パターン2-1'!B15</f>
        <v>平成28年</v>
      </c>
      <c r="F2" s="77"/>
      <c r="G2" s="77"/>
    </row>
    <row r="3" spans="1:8" ht="15.75" customHeight="1">
      <c r="B3" s="81"/>
      <c r="C3" s="81"/>
      <c r="D3" s="77"/>
      <c r="E3" s="81"/>
      <c r="F3" s="81"/>
      <c r="G3" s="81"/>
    </row>
    <row r="4" spans="1:8" ht="15.75" customHeight="1">
      <c r="A4" s="82"/>
      <c r="B4" s="255" t="s">
        <v>344</v>
      </c>
      <c r="C4" s="83"/>
      <c r="D4" s="82"/>
      <c r="E4" s="83"/>
    </row>
    <row r="5" spans="1:8" ht="15.75" customHeight="1">
      <c r="A5" s="82"/>
      <c r="B5" s="77" t="s">
        <v>418</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45</v>
      </c>
    </row>
    <row r="7" spans="1:8" s="88" customFormat="1" ht="40.5" customHeight="1">
      <c r="A7" s="87"/>
      <c r="B7" s="402" t="s">
        <v>175</v>
      </c>
      <c r="C7" s="409" t="s">
        <v>60</v>
      </c>
      <c r="D7" s="409" t="s">
        <v>61</v>
      </c>
      <c r="E7" s="409" t="s">
        <v>62</v>
      </c>
      <c r="F7" s="409" t="s">
        <v>63</v>
      </c>
      <c r="G7" s="404" t="s">
        <v>199</v>
      </c>
    </row>
    <row r="8" spans="1:8" s="88" customFormat="1" ht="15" customHeight="1">
      <c r="A8" s="87"/>
      <c r="B8" s="403"/>
      <c r="C8" s="410"/>
      <c r="D8" s="410"/>
      <c r="E8" s="411"/>
      <c r="F8" s="410"/>
      <c r="G8" s="405"/>
    </row>
    <row r="9" spans="1:8" s="88" customFormat="1" ht="15" customHeight="1">
      <c r="A9" s="87"/>
      <c r="B9" s="389" t="s">
        <v>176</v>
      </c>
      <c r="C9" s="406" t="s">
        <v>37</v>
      </c>
      <c r="D9" s="407"/>
      <c r="E9" s="407"/>
      <c r="F9" s="407"/>
      <c r="G9" s="408"/>
    </row>
    <row r="10" spans="1:8" s="91" customFormat="1" ht="30" customHeight="1" thickBot="1">
      <c r="A10" s="89"/>
      <c r="B10" s="391"/>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 t="shared" ref="G11:G265" si="0">D11+E11+F11-C11</f>
        <v>0</v>
      </c>
    </row>
    <row r="12" spans="1:8" s="78" customFormat="1" ht="32.1" customHeight="1">
      <c r="A12" s="92"/>
      <c r="B12" s="284">
        <f>'パターン2-2-1-1'!B13</f>
        <v>0</v>
      </c>
      <c r="C12" s="285"/>
      <c r="D12" s="286">
        <f>'パターン2-2-1-1'!G13</f>
        <v>0</v>
      </c>
      <c r="E12" s="285"/>
      <c r="F12" s="287"/>
      <c r="G12" s="288">
        <f t="shared" si="0"/>
        <v>0</v>
      </c>
    </row>
    <row r="13" spans="1:8" s="78" customFormat="1" ht="32.1" customHeight="1">
      <c r="A13" s="92"/>
      <c r="B13" s="284">
        <f>'パターン2-2-1-1'!B14</f>
        <v>0</v>
      </c>
      <c r="C13" s="285"/>
      <c r="D13" s="286">
        <f>'パターン2-2-1-1'!G14</f>
        <v>0</v>
      </c>
      <c r="E13" s="285"/>
      <c r="F13" s="287"/>
      <c r="G13" s="288">
        <f t="shared" si="0"/>
        <v>0</v>
      </c>
    </row>
    <row r="14" spans="1:8" s="78" customFormat="1" ht="32.1" customHeight="1">
      <c r="A14" s="92"/>
      <c r="B14" s="284">
        <f>'パターン2-2-1-1'!B15</f>
        <v>0</v>
      </c>
      <c r="C14" s="285"/>
      <c r="D14" s="286">
        <f>'パターン2-2-1-1'!G15</f>
        <v>0</v>
      </c>
      <c r="E14" s="285"/>
      <c r="F14" s="287"/>
      <c r="G14" s="288">
        <f t="shared" si="0"/>
        <v>0</v>
      </c>
    </row>
    <row r="15" spans="1:8" s="78" customFormat="1" ht="32.1" customHeight="1">
      <c r="A15" s="92"/>
      <c r="B15" s="284">
        <f>'パターン2-2-1-1'!B16</f>
        <v>0</v>
      </c>
      <c r="C15" s="285"/>
      <c r="D15" s="286">
        <f>'パターン2-2-1-1'!G16</f>
        <v>0</v>
      </c>
      <c r="E15" s="285"/>
      <c r="F15" s="287"/>
      <c r="G15" s="288">
        <f t="shared" si="0"/>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52</v>
      </c>
      <c r="C2" s="79" t="s">
        <v>53</v>
      </c>
      <c r="D2" s="185" t="str">
        <f>'パターン2-1'!B16</f>
        <v>平成27年</v>
      </c>
      <c r="E2" s="77"/>
      <c r="F2" s="77"/>
      <c r="G2" s="80"/>
    </row>
    <row r="3" spans="1:10" ht="15.75" customHeight="1">
      <c r="B3" s="81"/>
      <c r="C3" s="81"/>
      <c r="D3" s="81"/>
      <c r="E3" s="81"/>
      <c r="F3" s="81"/>
      <c r="G3" s="80"/>
    </row>
    <row r="4" spans="1:10" ht="15.75" customHeight="1">
      <c r="A4" s="82"/>
      <c r="B4" s="255" t="s">
        <v>343</v>
      </c>
      <c r="C4" s="83"/>
      <c r="G4" s="83"/>
    </row>
    <row r="5" spans="1:10" ht="15.75" customHeight="1">
      <c r="A5" s="82"/>
      <c r="B5" s="77" t="s">
        <v>417</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198" customFormat="1" ht="57" customHeight="1">
      <c r="A7" s="197"/>
      <c r="B7" s="245" t="s">
        <v>54</v>
      </c>
      <c r="C7" s="400" t="s">
        <v>196</v>
      </c>
      <c r="D7" s="400" t="s">
        <v>174</v>
      </c>
      <c r="E7" s="398" t="s">
        <v>197</v>
      </c>
      <c r="F7" s="399"/>
      <c r="G7" s="387" t="s">
        <v>200</v>
      </c>
    </row>
    <row r="8" spans="1:10" s="198" customFormat="1" ht="15.75">
      <c r="A8" s="197"/>
      <c r="B8" s="194"/>
      <c r="C8" s="401"/>
      <c r="D8" s="401"/>
      <c r="E8" s="195" t="s">
        <v>55</v>
      </c>
      <c r="F8" s="196" t="s">
        <v>56</v>
      </c>
      <c r="G8" s="388"/>
      <c r="J8" s="87" t="s">
        <v>396</v>
      </c>
    </row>
    <row r="9" spans="1:10" s="198" customFormat="1" ht="15" customHeight="1">
      <c r="A9" s="197"/>
      <c r="B9" s="389" t="s">
        <v>275</v>
      </c>
      <c r="C9" s="392" t="s">
        <v>37</v>
      </c>
      <c r="D9" s="393"/>
      <c r="E9" s="393"/>
      <c r="F9" s="393"/>
      <c r="G9" s="394"/>
      <c r="J9" s="87" t="s">
        <v>416</v>
      </c>
    </row>
    <row r="10" spans="1:10" s="198" customFormat="1" ht="15" customHeight="1">
      <c r="A10" s="197"/>
      <c r="B10" s="390"/>
      <c r="C10" s="395"/>
      <c r="D10" s="396"/>
      <c r="E10" s="396"/>
      <c r="F10" s="396"/>
      <c r="G10" s="397"/>
      <c r="J10" s="87" t="s">
        <v>397</v>
      </c>
    </row>
    <row r="11" spans="1:10" s="91" customFormat="1" ht="30" customHeight="1" thickBot="1">
      <c r="A11" s="89"/>
      <c r="B11" s="391"/>
      <c r="C11" s="121">
        <f>SUM(C12:C1011)</f>
        <v>0</v>
      </c>
      <c r="D11" s="121">
        <f>SUM(D12:D1011)</f>
        <v>0</v>
      </c>
      <c r="E11" s="121">
        <f>SUM(E12:E1011)</f>
        <v>0</v>
      </c>
      <c r="F11" s="122">
        <f>SUM(F12:F1011)</f>
        <v>0</v>
      </c>
      <c r="G11" s="123">
        <f>SUM(G12:G1011)</f>
        <v>0</v>
      </c>
      <c r="H11" s="90"/>
      <c r="J11" s="348" t="s">
        <v>398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59</v>
      </c>
      <c r="D2" s="79" t="s">
        <v>53</v>
      </c>
      <c r="E2" s="185" t="str">
        <f>'パターン2-1'!B16</f>
        <v>平成27年</v>
      </c>
      <c r="F2" s="77"/>
      <c r="G2" s="77"/>
    </row>
    <row r="3" spans="1:8" ht="15.75" customHeight="1">
      <c r="B3" s="81"/>
      <c r="C3" s="81"/>
      <c r="D3" s="81"/>
      <c r="E3" s="81"/>
      <c r="F3" s="81"/>
      <c r="G3" s="81"/>
    </row>
    <row r="4" spans="1:8" ht="15.75" customHeight="1">
      <c r="A4" s="82"/>
      <c r="B4" s="255" t="s">
        <v>344</v>
      </c>
      <c r="C4" s="83"/>
      <c r="D4" s="82"/>
      <c r="E4" s="83"/>
    </row>
    <row r="5" spans="1:8" ht="15.75" customHeight="1">
      <c r="A5" s="82"/>
      <c r="B5" s="77" t="s">
        <v>418</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198" customFormat="1" ht="40.5" customHeight="1">
      <c r="A7" s="197"/>
      <c r="B7" s="402" t="s">
        <v>175</v>
      </c>
      <c r="C7" s="409" t="s">
        <v>60</v>
      </c>
      <c r="D7" s="409" t="s">
        <v>61</v>
      </c>
      <c r="E7" s="409" t="s">
        <v>62</v>
      </c>
      <c r="F7" s="409" t="s">
        <v>63</v>
      </c>
      <c r="G7" s="404" t="s">
        <v>201</v>
      </c>
    </row>
    <row r="8" spans="1:8" s="198" customFormat="1" ht="15" customHeight="1">
      <c r="A8" s="197"/>
      <c r="B8" s="403"/>
      <c r="C8" s="410"/>
      <c r="D8" s="410"/>
      <c r="E8" s="411"/>
      <c r="F8" s="410"/>
      <c r="G8" s="405"/>
    </row>
    <row r="9" spans="1:8" s="198" customFormat="1" ht="15" customHeight="1">
      <c r="A9" s="197"/>
      <c r="B9" s="389" t="s">
        <v>176</v>
      </c>
      <c r="C9" s="406" t="s">
        <v>37</v>
      </c>
      <c r="D9" s="407"/>
      <c r="E9" s="407"/>
      <c r="F9" s="407"/>
      <c r="G9" s="408"/>
    </row>
    <row r="10" spans="1:8" s="91" customFormat="1" ht="30" customHeight="1" thickBot="1">
      <c r="A10" s="89"/>
      <c r="B10" s="391"/>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52</v>
      </c>
      <c r="C2" s="79" t="s">
        <v>53</v>
      </c>
      <c r="D2" s="185" t="str">
        <f>'パターン2-1'!B17</f>
        <v>平成26年</v>
      </c>
      <c r="E2" s="77"/>
      <c r="F2" s="77"/>
      <c r="G2" s="80"/>
    </row>
    <row r="3" spans="1:10" ht="15.75" customHeight="1">
      <c r="B3" s="81"/>
      <c r="C3" s="81"/>
      <c r="D3" s="81"/>
      <c r="E3" s="81"/>
      <c r="F3" s="81"/>
      <c r="G3" s="80"/>
    </row>
    <row r="4" spans="1:10" ht="15.75" customHeight="1">
      <c r="A4" s="82"/>
      <c r="B4" s="255" t="s">
        <v>343</v>
      </c>
      <c r="C4" s="83"/>
      <c r="G4" s="83"/>
    </row>
    <row r="5" spans="1:10" ht="15.75" customHeight="1">
      <c r="A5" s="82"/>
      <c r="B5" s="77" t="s">
        <v>417</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5" t="s">
        <v>54</v>
      </c>
      <c r="C7" s="400" t="s">
        <v>196</v>
      </c>
      <c r="D7" s="400" t="s">
        <v>174</v>
      </c>
      <c r="E7" s="398" t="s">
        <v>197</v>
      </c>
      <c r="F7" s="399"/>
      <c r="G7" s="387" t="s">
        <v>200</v>
      </c>
    </row>
    <row r="8" spans="1:10" s="88" customFormat="1" ht="15.75">
      <c r="A8" s="87"/>
      <c r="B8" s="194"/>
      <c r="C8" s="401"/>
      <c r="D8" s="401"/>
      <c r="E8" s="195" t="s">
        <v>55</v>
      </c>
      <c r="F8" s="196" t="s">
        <v>56</v>
      </c>
      <c r="G8" s="388"/>
      <c r="J8" s="87" t="s">
        <v>396</v>
      </c>
    </row>
    <row r="9" spans="1:10" s="88" customFormat="1" ht="15" customHeight="1">
      <c r="A9" s="87"/>
      <c r="B9" s="389" t="s">
        <v>275</v>
      </c>
      <c r="C9" s="392" t="s">
        <v>37</v>
      </c>
      <c r="D9" s="393"/>
      <c r="E9" s="393"/>
      <c r="F9" s="393"/>
      <c r="G9" s="394"/>
      <c r="J9" s="87" t="s">
        <v>416</v>
      </c>
    </row>
    <row r="10" spans="1:10" s="88" customFormat="1" ht="15" customHeight="1">
      <c r="A10" s="87"/>
      <c r="B10" s="390"/>
      <c r="C10" s="395"/>
      <c r="D10" s="396"/>
      <c r="E10" s="396"/>
      <c r="F10" s="396"/>
      <c r="G10" s="397"/>
      <c r="J10" s="87" t="s">
        <v>397</v>
      </c>
    </row>
    <row r="11" spans="1:10" s="91" customFormat="1" ht="30" customHeight="1" thickBot="1">
      <c r="A11" s="89"/>
      <c r="B11" s="391"/>
      <c r="C11" s="121">
        <f>SUM(C12:C1011)</f>
        <v>0</v>
      </c>
      <c r="D11" s="121">
        <f>SUM(D12:D1011)</f>
        <v>0</v>
      </c>
      <c r="E11" s="121">
        <f>SUM(E12:E1011)</f>
        <v>0</v>
      </c>
      <c r="F11" s="122">
        <f>SUM(F12:F1011)</f>
        <v>0</v>
      </c>
      <c r="G11" s="123">
        <f>SUM(G12:G1011)</f>
        <v>0</v>
      </c>
      <c r="H11" s="90"/>
      <c r="J11" s="348" t="s">
        <v>398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2017-12-27T01:20:55Z</dcterms:modified>
</cp:coreProperties>
</file>